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/>
  <bookViews>
    <workbookView xWindow="255" yWindow="75" windowWidth="13530" windowHeight="8175"/>
  </bookViews>
  <sheets>
    <sheet name="Employee information" sheetId="1" r:id="rId1"/>
    <sheet name="Payroll calculator" sheetId="2" r:id="rId2"/>
    <sheet name="Individual paystubs" sheetId="3" r:id="rId3"/>
  </sheets>
  <definedNames>
    <definedName name="_xlnm.Print_Area" localSheetId="0">'Employee information'!$A$1:$M$7</definedName>
    <definedName name="_xlnm.Print_Area" localSheetId="1">'Payroll calculator'!$A$1:$K$7</definedName>
  </definedNames>
  <calcPr calcId="125725" calcMode="manual"/>
  <webPublishing codePage="1252"/>
</workbook>
</file>

<file path=xl/calcChain.xml><?xml version="1.0" encoding="utf-8"?>
<calcChain xmlns="http://schemas.openxmlformats.org/spreadsheetml/2006/main">
  <c r="H7" i="2"/>
  <c r="H6"/>
  <c r="H5"/>
  <c r="J5" i="1"/>
  <c r="J6"/>
  <c r="J7"/>
  <c r="M5"/>
  <c r="M6"/>
  <c r="M7"/>
  <c r="B5" i="2"/>
  <c r="B6"/>
  <c r="B7"/>
  <c r="F40" i="3"/>
  <c r="H48"/>
  <c r="F47"/>
  <c r="H46"/>
  <c r="D45" s="1"/>
  <c r="F46"/>
  <c r="D46"/>
  <c r="H45"/>
  <c r="H44"/>
  <c r="D44"/>
  <c r="H43"/>
  <c r="F43"/>
  <c r="D43"/>
  <c r="H42"/>
  <c r="F42"/>
  <c r="D42"/>
  <c r="D40"/>
  <c r="C39"/>
  <c r="F34"/>
  <c r="F33"/>
  <c r="D33"/>
  <c r="H32"/>
  <c r="H31"/>
  <c r="H30"/>
  <c r="F30"/>
  <c r="D30"/>
  <c r="H29"/>
  <c r="F29"/>
  <c r="D29"/>
  <c r="F27"/>
  <c r="D27"/>
  <c r="C26"/>
  <c r="F22"/>
  <c r="F21"/>
  <c r="D21"/>
  <c r="H20"/>
  <c r="H19"/>
  <c r="H18"/>
  <c r="F18"/>
  <c r="D18"/>
  <c r="H17"/>
  <c r="F17"/>
  <c r="D17"/>
  <c r="F15"/>
  <c r="D15"/>
  <c r="C14"/>
  <c r="F10"/>
  <c r="I6" i="2" l="1"/>
  <c r="I7"/>
  <c r="K7" s="1"/>
  <c r="I5"/>
  <c r="K5" s="1"/>
  <c r="K6"/>
  <c r="F45" i="3"/>
  <c r="F44"/>
  <c r="H47"/>
  <c r="F9"/>
  <c r="D9"/>
  <c r="H8"/>
  <c r="H7"/>
  <c r="H6"/>
  <c r="F6"/>
  <c r="D6"/>
  <c r="H5"/>
  <c r="F5"/>
  <c r="D5"/>
  <c r="F3"/>
  <c r="D3"/>
  <c r="C2"/>
  <c r="D47" l="1"/>
  <c r="H9"/>
  <c r="A3" i="2"/>
  <c r="H21" i="3"/>
  <c r="F19" s="1"/>
  <c r="H33"/>
  <c r="D31" s="1"/>
  <c r="F32" l="1"/>
  <c r="D20"/>
  <c r="D19"/>
  <c r="D32"/>
  <c r="F31"/>
  <c r="F20"/>
  <c r="H22"/>
  <c r="H35"/>
  <c r="H34" s="1"/>
  <c r="H10"/>
  <c r="D7"/>
  <c r="F8"/>
  <c r="D8"/>
  <c r="F7"/>
  <c r="H23"/>
  <c r="D34" l="1"/>
  <c r="D22"/>
  <c r="D10"/>
  <c r="H11"/>
</calcChain>
</file>

<file path=xl/sharedStrings.xml><?xml version="1.0" encoding="utf-8"?>
<sst xmlns="http://schemas.openxmlformats.org/spreadsheetml/2006/main" count="119" uniqueCount="37">
  <si>
    <t>Employee ID</t>
  </si>
  <si>
    <t>Hours Worked</t>
  </si>
  <si>
    <t>Social Security Tax</t>
  </si>
  <si>
    <t>Tax Status</t>
  </si>
  <si>
    <t>Gross Pay</t>
  </si>
  <si>
    <t>Net Pay</t>
  </si>
  <si>
    <t>Vacation Hours</t>
  </si>
  <si>
    <t>Sick Hours</t>
  </si>
  <si>
    <t>Employee Name</t>
  </si>
  <si>
    <t>Overtime Hours</t>
  </si>
  <si>
    <t>Overtime Rate</t>
  </si>
  <si>
    <t>Other Deduction</t>
  </si>
  <si>
    <t xml:space="preserve">Medicare Tax </t>
  </si>
  <si>
    <t xml:space="preserve">State Tax </t>
  </si>
  <si>
    <t xml:space="preserve">Federal Income Tax </t>
  </si>
  <si>
    <t>Period:</t>
  </si>
  <si>
    <t>[Company Name]</t>
  </si>
  <si>
    <t>Hourly Rate</t>
  </si>
  <si>
    <t>Federal Allowance (From W-4)</t>
  </si>
  <si>
    <t xml:space="preserve">Total Taxes and Deductions </t>
  </si>
  <si>
    <t xml:space="preserve">Total Taxes and Regular Deductions </t>
  </si>
  <si>
    <t>Period Ending:</t>
  </si>
  <si>
    <t>Other Regular Deduction</t>
  </si>
  <si>
    <t>Insurance Deduction</t>
  </si>
  <si>
    <t>Payroll calculator</t>
  </si>
  <si>
    <t>Kathie Flood</t>
  </si>
  <si>
    <t>Employee Information</t>
  </si>
  <si>
    <t>Jesper Aaberg</t>
  </si>
  <si>
    <t>Hourly Wage</t>
  </si>
  <si>
    <t>State Tax</t>
  </si>
  <si>
    <t>Medicare Tax</t>
  </si>
  <si>
    <t>Total Taxes Withheld</t>
  </si>
  <si>
    <t>Total Regular Deductions (Excluding taxes)</t>
  </si>
  <si>
    <t>Regular Hours Worked</t>
  </si>
  <si>
    <t xml:space="preserve">Taxes and Deductions </t>
  </si>
  <si>
    <t>Wilson Pais</t>
  </si>
  <si>
    <t>Federal Income Tax (Based on Federal Allowance)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</si>
</sst>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&quot;$&quot;#,##0.00"/>
  </numFmts>
  <fonts count="16">
    <font>
      <sz val="8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b/>
      <sz val="9"/>
      <name val="Calibri"/>
      <family val="2"/>
      <scheme val="minor"/>
    </font>
    <font>
      <sz val="22"/>
      <name val="Cambria"/>
      <family val="1"/>
      <scheme val="major"/>
    </font>
    <font>
      <sz val="22"/>
      <color theme="8" tint="-0.499984740745262"/>
      <name val="Cambria"/>
      <family val="1"/>
      <scheme val="major"/>
    </font>
    <font>
      <sz val="12"/>
      <color theme="8" tint="-0.499984740745262"/>
      <name val="Cambria"/>
      <family val="1"/>
      <scheme val="major"/>
    </font>
    <font>
      <sz val="8"/>
      <color theme="8" tint="-0.499984740745262"/>
      <name val="Calibri"/>
      <family val="2"/>
      <scheme val="minor"/>
    </font>
    <font>
      <b/>
      <sz val="8"/>
      <color theme="8" tint="-0.499984740745262"/>
      <name val="Calibri"/>
      <family val="2"/>
      <scheme val="minor"/>
    </font>
    <font>
      <sz val="8"/>
      <color theme="8" tint="-0.499984740745262"/>
      <name val="Cambria"/>
      <family val="1"/>
      <scheme val="major"/>
    </font>
    <font>
      <sz val="7.5"/>
      <color theme="8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/>
      </patternFill>
    </fill>
    <fill>
      <patternFill patternType="solid">
        <fgColor theme="6" tint="0.39994506668294322"/>
        <bgColor indexed="65"/>
      </patternFill>
    </fill>
  </fills>
  <borders count="16">
    <border>
      <left/>
      <right/>
      <top/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 style="double">
        <color theme="8"/>
      </left>
      <right/>
      <top style="double">
        <color theme="8"/>
      </top>
      <bottom/>
      <diagonal/>
    </border>
    <border>
      <left/>
      <right style="double">
        <color theme="8"/>
      </right>
      <top style="double">
        <color theme="8"/>
      </top>
      <bottom/>
      <diagonal/>
    </border>
    <border>
      <left style="double">
        <color theme="8"/>
      </left>
      <right/>
      <top/>
      <bottom/>
      <diagonal/>
    </border>
    <border>
      <left/>
      <right style="double">
        <color theme="8"/>
      </right>
      <top/>
      <bottom/>
      <diagonal/>
    </border>
    <border>
      <left style="double">
        <color theme="8"/>
      </left>
      <right/>
      <top/>
      <bottom style="double">
        <color theme="8"/>
      </bottom>
      <diagonal/>
    </border>
    <border>
      <left/>
      <right/>
      <top/>
      <bottom style="double">
        <color theme="8"/>
      </bottom>
      <diagonal/>
    </border>
    <border>
      <left/>
      <right style="double">
        <color theme="8"/>
      </right>
      <top/>
      <bottom style="double">
        <color theme="8"/>
      </bottom>
      <diagonal/>
    </border>
    <border>
      <left/>
      <right/>
      <top style="double">
        <color theme="8"/>
      </top>
      <bottom style="thin">
        <color theme="8"/>
      </bottom>
      <diagonal/>
    </border>
    <border>
      <left/>
      <right/>
      <top/>
      <bottom style="thin">
        <color theme="8"/>
      </bottom>
      <diagonal/>
    </border>
  </borders>
  <cellStyleXfs count="6">
    <xf numFmtId="0" fontId="0" fillId="0" borderId="0">
      <alignment vertical="center"/>
    </xf>
    <xf numFmtId="164" fontId="1" fillId="0" borderId="0" applyFont="0" applyFill="0" applyBorder="0" applyAlignment="0" applyProtection="0"/>
    <xf numFmtId="0" fontId="11" fillId="0" borderId="1">
      <alignment horizontal="left" vertical="center"/>
    </xf>
    <xf numFmtId="0" fontId="5" fillId="3" borderId="2">
      <alignment horizontal="right" vertical="center"/>
    </xf>
    <xf numFmtId="0" fontId="10" fillId="0" borderId="0">
      <alignment horizontal="left"/>
    </xf>
    <xf numFmtId="0" fontId="1" fillId="4" borderId="4" applyFont="0" applyAlignment="0">
      <alignment horizontal="left" vertical="center" indent="1"/>
    </xf>
  </cellStyleXfs>
  <cellXfs count="81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14" fontId="3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/>
    </xf>
    <xf numFmtId="0" fontId="7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7" fillId="0" borderId="0" xfId="0" applyFont="1" applyFill="1" applyAlignment="1">
      <alignment horizontal="left" vertical="center" indent="1"/>
    </xf>
    <xf numFmtId="0" fontId="3" fillId="0" borderId="0" xfId="0" applyFont="1" applyFill="1" applyAlignment="1">
      <alignment horizontal="left"/>
    </xf>
    <xf numFmtId="0" fontId="0" fillId="0" borderId="0" xfId="0" applyAlignment="1">
      <alignment horizontal="left" vertical="center"/>
    </xf>
    <xf numFmtId="165" fontId="3" fillId="0" borderId="0" xfId="0" applyNumberFormat="1" applyFont="1" applyFill="1" applyAlignment="1">
      <alignment horizontal="center"/>
    </xf>
    <xf numFmtId="10" fontId="3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vertical="center" indent="1"/>
    </xf>
    <xf numFmtId="14" fontId="5" fillId="0" borderId="0" xfId="0" applyNumberFormat="1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12" fillId="0" borderId="0" xfId="0" applyFont="1" applyFill="1" applyBorder="1" applyAlignment="1">
      <alignment horizontal="left" vertical="center" indent="1"/>
    </xf>
    <xf numFmtId="14" fontId="13" fillId="0" borderId="0" xfId="0" applyNumberFormat="1" applyFont="1" applyFill="1" applyBorder="1" applyAlignment="1">
      <alignment horizontal="left" vertical="center" indent="1"/>
    </xf>
    <xf numFmtId="0" fontId="13" fillId="0" borderId="0" xfId="0" applyFont="1" applyFill="1" applyBorder="1" applyAlignment="1">
      <alignment horizontal="left" vertical="center" wrapText="1" indent="1"/>
    </xf>
    <xf numFmtId="0" fontId="13" fillId="0" borderId="0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 indent="1"/>
    </xf>
    <xf numFmtId="0" fontId="13" fillId="0" borderId="5" xfId="0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left" vertical="center" wrapText="1" indent="1"/>
    </xf>
    <xf numFmtId="164" fontId="13" fillId="0" borderId="5" xfId="1" applyFont="1" applyFill="1" applyBorder="1" applyAlignment="1">
      <alignment horizontal="left" vertical="center" indent="1"/>
    </xf>
    <xf numFmtId="0" fontId="13" fillId="0" borderId="4" xfId="0" applyFont="1" applyFill="1" applyBorder="1" applyAlignment="1">
      <alignment horizontal="right" vertical="center"/>
    </xf>
    <xf numFmtId="164" fontId="13" fillId="0" borderId="4" xfId="1" applyFont="1" applyFill="1" applyBorder="1" applyAlignment="1">
      <alignment horizontal="left" vertical="center" indent="1"/>
    </xf>
    <xf numFmtId="0" fontId="12" fillId="4" borderId="3" xfId="5" applyFont="1" applyBorder="1" applyAlignment="1">
      <alignment horizontal="left" vertical="center" indent="1"/>
    </xf>
    <xf numFmtId="14" fontId="13" fillId="4" borderId="4" xfId="5" applyNumberFormat="1" applyFont="1" applyBorder="1" applyAlignment="1">
      <alignment horizontal="right" vertical="center" indent="1"/>
    </xf>
    <xf numFmtId="0" fontId="12" fillId="4" borderId="4" xfId="5" applyFont="1" applyBorder="1" applyAlignment="1">
      <alignment horizontal="left" vertical="center" indent="1"/>
    </xf>
    <xf numFmtId="0" fontId="13" fillId="4" borderId="4" xfId="5" applyFont="1" applyBorder="1" applyAlignment="1">
      <alignment horizontal="left" vertical="center" wrapText="1" indent="1"/>
    </xf>
    <xf numFmtId="0" fontId="13" fillId="4" borderId="5" xfId="5" applyFont="1" applyBorder="1" applyAlignment="1">
      <alignment horizontal="right" vertical="center"/>
    </xf>
    <xf numFmtId="0" fontId="12" fillId="4" borderId="3" xfId="5" applyFont="1" applyBorder="1" applyAlignment="1">
      <alignment vertical="center"/>
    </xf>
    <xf numFmtId="0" fontId="12" fillId="4" borderId="4" xfId="5" applyFont="1" applyBorder="1" applyAlignment="1">
      <alignment vertical="center"/>
    </xf>
    <xf numFmtId="14" fontId="13" fillId="4" borderId="4" xfId="5" applyNumberFormat="1" applyFont="1" applyBorder="1" applyAlignment="1">
      <alignment horizontal="left" vertical="center" indent="1"/>
    </xf>
    <xf numFmtId="0" fontId="13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4" fillId="0" borderId="9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4" fillId="0" borderId="9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165" fontId="8" fillId="0" borderId="10" xfId="0" applyNumberFormat="1" applyFont="1" applyFill="1" applyBorder="1" applyAlignment="1">
      <alignment vertical="center"/>
    </xf>
    <xf numFmtId="0" fontId="3" fillId="0" borderId="11" xfId="0" applyFont="1" applyFill="1" applyBorder="1">
      <alignment vertical="center"/>
    </xf>
    <xf numFmtId="0" fontId="3" fillId="0" borderId="12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/>
    </xf>
    <xf numFmtId="0" fontId="6" fillId="0" borderId="13" xfId="0" applyFont="1" applyFill="1" applyBorder="1">
      <alignment vertical="center"/>
    </xf>
    <xf numFmtId="0" fontId="12" fillId="0" borderId="0" xfId="0" applyFont="1" applyFill="1" applyBorder="1" applyAlignment="1"/>
    <xf numFmtId="14" fontId="12" fillId="0" borderId="0" xfId="0" applyNumberFormat="1" applyFont="1" applyFill="1" applyBorder="1" applyAlignment="1"/>
    <xf numFmtId="0" fontId="0" fillId="0" borderId="0" xfId="0" applyFont="1" applyAlignment="1">
      <alignment wrapText="1"/>
    </xf>
    <xf numFmtId="0" fontId="13" fillId="2" borderId="3" xfId="0" applyFont="1" applyFill="1" applyBorder="1" applyAlignment="1">
      <alignment horizontal="left" vertical="center" wrapText="1" indent="1"/>
    </xf>
    <xf numFmtId="164" fontId="13" fillId="2" borderId="5" xfId="1" applyFont="1" applyFill="1" applyBorder="1" applyAlignment="1">
      <alignment horizontal="left" vertical="center" indent="1"/>
    </xf>
    <xf numFmtId="2" fontId="0" fillId="0" borderId="0" xfId="0" applyNumberForma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NumberFormat="1" applyFont="1" applyAlignment="1">
      <alignment horizontal="left" wrapText="1"/>
    </xf>
    <xf numFmtId="0" fontId="14" fillId="0" borderId="0" xfId="0" applyNumberFormat="1" applyFont="1" applyAlignment="1">
      <alignment horizontal="center" wrapText="1"/>
    </xf>
    <xf numFmtId="0" fontId="14" fillId="0" borderId="0" xfId="0" applyNumberFormat="1" applyFont="1" applyAlignment="1">
      <alignment horizontal="left" wrapText="1"/>
    </xf>
    <xf numFmtId="0" fontId="14" fillId="0" borderId="0" xfId="0" applyFont="1" applyAlignment="1">
      <alignment horizontal="left" wrapText="1" indent="1"/>
    </xf>
    <xf numFmtId="0" fontId="14" fillId="0" borderId="0" xfId="0" applyFont="1" applyAlignment="1">
      <alignment horizontal="center" wrapText="1"/>
    </xf>
    <xf numFmtId="0" fontId="0" fillId="0" borderId="0" xfId="0" applyNumberFormat="1">
      <alignment vertical="center"/>
    </xf>
    <xf numFmtId="0" fontId="10" fillId="0" borderId="0" xfId="4">
      <alignment horizontal="left"/>
    </xf>
    <xf numFmtId="0" fontId="11" fillId="0" borderId="15" xfId="2" applyFont="1" applyBorder="1">
      <alignment horizontal="left" vertical="center"/>
    </xf>
    <xf numFmtId="0" fontId="11" fillId="0" borderId="15" xfId="2" applyBorder="1">
      <alignment horizontal="left" vertical="center"/>
    </xf>
    <xf numFmtId="0" fontId="11" fillId="0" borderId="14" xfId="2" applyBorder="1">
      <alignment horizontal="left" vertical="center"/>
    </xf>
  </cellXfs>
  <cellStyles count="6">
    <cellStyle name="Company Name" xfId="2"/>
    <cellStyle name="Employee ID number" xfId="3"/>
    <cellStyle name="Page Title" xfId="4"/>
    <cellStyle name="Paystub Style 1" xfId="5"/>
    <cellStyle name="Standard" xfId="0" builtinId="0" customBuiltin="1"/>
    <cellStyle name="Währung" xfId="1" builtinId="4"/>
  </cellStyles>
  <dxfs count="29">
    <dxf>
      <numFmt numFmtId="164" formatCode="_(&quot;$&quot;* #,##0.00_);_(&quot;$&quot;* \(#,##0.00\);_(&quot;$&quot;* &quot;-&quot;??_);_(@_)"/>
      <alignment horizontal="center" vertical="center" textRotation="0" wrapText="0" indent="0" relativeIndent="255" justifyLastLine="0" shrinkToFit="0" mergeCell="0" readingOrder="0"/>
    </dxf>
    <dxf>
      <numFmt numFmtId="164" formatCode="_(&quot;$&quot;* #,##0.00_);_(&quot;$&quot;* \(#,##0.00\);_(&quot;$&quot;* &quot;-&quot;??_);_(@_)"/>
      <alignment horizontal="center" vertical="center" textRotation="0" wrapText="0" indent="0" relativeIndent="255" justifyLastLine="0" shrinkToFit="0" mergeCell="0" readingOrder="0"/>
    </dxf>
    <dxf>
      <numFmt numFmtId="164" formatCode="_(&quot;$&quot;* #,##0.00_);_(&quot;$&quot;* \(#,##0.00\);_(&quot;$&quot;* &quot;-&quot;??_);_(@_)"/>
      <alignment horizontal="center" vertical="center" textRotation="0" wrapText="0" indent="0" relativeIndent="255" justifyLastLine="0" shrinkToFit="0" mergeCell="0" readingOrder="0"/>
    </dxf>
    <dxf>
      <numFmt numFmtId="164" formatCode="_(&quot;$&quot;* #,##0.00_);_(&quot;$&quot;* \(#,##0.00\);_(&quot;$&quot;* &quot;-&quot;??_);_(@_)"/>
      <alignment horizontal="center" vertical="center" textRotation="0" wrapText="0" indent="0" relativeIndent="255" justifyLastLine="0" shrinkToFit="0" mergeCell="0" readingOrder="0"/>
    </dxf>
    <dxf>
      <numFmt numFmtId="164" formatCode="_(&quot;$&quot;* #,##0.00_);_(&quot;$&quot;* \(#,##0.00\);_(&quot;$&quot;* &quot;-&quot;??_);_(@_)"/>
      <alignment horizontal="center" vertical="center" textRotation="0" wrapText="0" indent="0" relativeIndent="255" justifyLastLine="0" shrinkToFit="0" mergeCell="0" readingOrder="0"/>
    </dxf>
    <dxf>
      <numFmt numFmtId="2" formatCode="0.00"/>
      <alignment horizontal="center" vertical="center" textRotation="0" wrapText="0" indent="0" relativeIndent="255" justifyLastLine="0" shrinkToFit="0" mergeCell="0" readingOrder="0"/>
    </dxf>
    <dxf>
      <numFmt numFmtId="2" formatCode="0.00"/>
      <alignment horizontal="center" vertical="center" textRotation="0" wrapText="0" indent="0" relativeIndent="255" justifyLastLine="0" shrinkToFit="0" mergeCell="0" readingOrder="0"/>
    </dxf>
    <dxf>
      <numFmt numFmtId="2" formatCode="0.00"/>
      <alignment horizontal="center" vertical="center" textRotation="0" wrapText="0" indent="0" relativeIndent="255" justifyLastLine="0" shrinkToFit="0" mergeCell="0" readingOrder="0"/>
    </dxf>
    <dxf>
      <numFmt numFmtId="2" formatCode="0.00"/>
      <alignment horizontal="center" vertical="center" textRotation="0" wrapText="0" indent="0" relativeIndent="255" justifyLastLine="0" shrinkToFit="0" mergeCell="0" readingOrder="0"/>
    </dxf>
    <dxf>
      <numFmt numFmtId="0" formatCode="General"/>
    </dxf>
    <dxf>
      <alignment horizontal="left" vertical="center" textRotation="0" indent="1" relativeIndent="255" justifyLastLine="0" shrinkToFit="0" mergeCell="0" readingOrder="0"/>
    </dxf>
    <dxf>
      <font>
        <u val="none"/>
        <vertAlign val="baseline"/>
        <sz val="8"/>
      </font>
      <alignment horizontal="general" vertical="bottom" textRotation="0" wrapText="1" indent="0" relativeIndent="255" justifyLastLine="0" shrinkToFit="0" mergeCell="0" readingOrder="0"/>
    </dxf>
    <dxf>
      <numFmt numFmtId="164" formatCode="_(&quot;$&quot;* #,##0.00_);_(&quot;$&quot;* \(#,##0.00\);_(&quot;$&quot;* &quot;-&quot;??_);_(@_)"/>
      <alignment horizontal="center" vertical="center" textRotation="0" wrapText="0" indent="0" relativeIndent="255" justifyLastLine="0" shrinkToFit="0" mergeCell="0" readingOrder="0"/>
    </dxf>
    <dxf>
      <numFmt numFmtId="164" formatCode="_(&quot;$&quot;* #,##0.00_);_(&quot;$&quot;* \(#,##0.00\);_(&quot;$&quot;* &quot;-&quot;??_);_(@_)"/>
      <alignment horizontal="center" vertical="center" textRotation="0" wrapText="0" indent="0" relativeIndent="255" justifyLastLine="0" shrinkToFit="0" mergeCell="0" readingOrder="0"/>
    </dxf>
    <dxf>
      <numFmt numFmtId="164" formatCode="_(&quot;$&quot;* #,##0.00_);_(&quot;$&quot;* \(#,##0.00\);_(&quot;$&quot;* &quot;-&quot;??_);_(@_)"/>
      <alignment horizontal="center" vertical="center" textRotation="0" wrapText="0" indent="0" relativeIndent="255" justifyLastLine="0" shrinkToFit="0" mergeCell="0" readingOrder="0"/>
    </dxf>
    <dxf>
      <numFmt numFmtId="14" formatCode="0.00%"/>
      <alignment horizontal="center" vertical="center" textRotation="0" wrapText="0" indent="0" relativeIndent="255" justifyLastLine="0" shrinkToFit="0" mergeCell="0" readingOrder="0"/>
    </dxf>
    <dxf>
      <numFmt numFmtId="14" formatCode="0.00%"/>
      <alignment horizontal="center" vertical="center" textRotation="0" wrapText="0" indent="0" relativeIndent="255" justifyLastLine="0" shrinkToFit="0" mergeCell="0" readingOrder="0"/>
    </dxf>
    <dxf>
      <numFmt numFmtId="14" formatCode="0.00%"/>
      <alignment horizontal="center" vertical="center" textRotation="0" wrapText="0" indent="0" relativeIndent="255" justifyLastLine="0" shrinkToFit="0" mergeCell="0" readingOrder="0"/>
    </dxf>
    <dxf>
      <numFmt numFmtId="14" formatCode="0.00%"/>
      <alignment horizontal="center" vertical="center" textRotation="0" wrapText="0" indent="0" relativeIndent="255" justifyLastLine="0" shrinkToFit="0" mergeCell="0" readingOrder="0"/>
    </dxf>
    <dxf>
      <numFmt numFmtId="14" formatCode="0.00%"/>
      <alignment horizontal="center" vertical="center" textRotation="0" indent="0" relativeIndent="255" justifyLastLine="0" shrinkToFit="0" mergeCell="0" readingOrder="0"/>
    </dxf>
    <dxf>
      <alignment horizontal="center" vertical="center" textRotation="0" indent="0" relativeIndent="255" justifyLastLine="0" shrinkToFit="0" mergeCell="0" readingOrder="0"/>
    </dxf>
    <dxf>
      <alignment horizontal="center" vertical="center" textRotation="0" indent="0" relativeIndent="255" justifyLastLine="0" shrinkToFit="0" mergeCell="0" readingOrder="0"/>
    </dxf>
    <dxf>
      <numFmt numFmtId="164" formatCode="_(&quot;$&quot;* #,##0.00_);_(&quot;$&quot;* \(#,##0.00\);_(&quot;$&quot;* &quot;-&quot;??_);_(@_)"/>
      <alignment horizontal="center" vertical="center" textRotation="0" wrapText="0" indent="0" relativeIndent="255" justifyLastLine="0" shrinkToFit="0" mergeCell="0" readingOrder="0"/>
    </dxf>
    <dxf>
      <alignment horizontal="left" textRotation="0" wrapText="0" indent="0" relativeIndent="255" justifyLastLine="0" shrinkToFit="0" mergeCell="0" readingOrder="0"/>
    </dxf>
    <dxf>
      <alignment horizontal="left" vertical="center" textRotation="0" wrapText="0" indent="1" relativeIndent="255" justifyLastLine="0" shrinkToFit="0" mergeCell="0" readingOrder="0"/>
    </dxf>
    <dxf>
      <font>
        <u val="none"/>
        <vertAlign val="baseline"/>
        <sz val="8"/>
      </font>
      <numFmt numFmtId="0" formatCode="General"/>
      <alignment horizontal="general" vertical="bottom" textRotation="0" wrapText="1" indent="0" relativeIndent="255" justifyLastLine="0" shrinkToFit="0" mergeCell="0" readingOrder="0"/>
    </dxf>
    <dxf>
      <font>
        <sz val="7.5"/>
        <color theme="8" tint="-0.499984740745262"/>
      </font>
      <fill>
        <patternFill>
          <bgColor theme="0"/>
        </patternFill>
      </fill>
      <border diagonalUp="0" diagonalDown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 style="thin">
          <color theme="8"/>
        </horizontal>
      </border>
    </dxf>
    <dxf>
      <font>
        <sz val="7.5"/>
        <color theme="8" tint="-0.499984740745262"/>
      </font>
      <fill>
        <patternFill>
          <bgColor theme="7" tint="0.79998168889431442"/>
        </patternFill>
      </fill>
      <border diagonalUp="0" diagonalDown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 style="thin">
          <color theme="8"/>
        </horizontal>
      </border>
    </dxf>
    <dxf>
      <font>
        <sz val="8"/>
        <color theme="8" tint="-0.499984740745262"/>
      </font>
      <fill>
        <patternFill>
          <bgColor theme="6" tint="0.39994506668294322"/>
        </patternFill>
      </fill>
      <border diagonalUp="0" diagonalDown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</dxfs>
  <tableStyles count="1" defaultTableStyle="TableStyleMedium9" defaultPivotStyle="PivotStyleLight16">
    <tableStyle name="Payroll Calculator" pivot="0" count="3">
      <tableStyleElement type="headerRow" dxfId="28"/>
      <tableStyleElement type="firstRowStripe" dxfId="27"/>
      <tableStyleElement type="secondRowStripe" dxfId="2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F8EED8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3CBCB"/>
      <rgbColor rgb="00777777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0DAB2"/>
      <rgbColor rgb="00F8EED8"/>
      <rgbColor rgb="0099CCFF"/>
      <rgbColor rgb="00FCF9EC"/>
      <rgbColor rgb="00EAEAEA"/>
      <rgbColor rgb="00FBF8EB"/>
      <rgbColor rgb="00C3D2E5"/>
      <rgbColor rgb="0033CCCC"/>
      <rgbColor rgb="0099CC00"/>
      <rgbColor rgb="00FFCC00"/>
      <rgbColor rgb="00FF9900"/>
      <rgbColor rgb="00FF6600"/>
      <rgbColor rgb="004B6B85"/>
      <rgbColor rgb="00757A8B"/>
      <rgbColor rgb="00003366"/>
      <rgbColor rgb="00339966"/>
      <rgbColor rgb="00003300"/>
      <rgbColor rgb="00333300"/>
      <rgbColor rgb="00993300"/>
      <rgbColor rgb="00DDDDDD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4:M7" totalsRowShown="0" headerRowDxfId="25">
  <autoFilter ref="A4:M7"/>
  <tableColumns count="13">
    <tableColumn id="1" name="Employee ID" dataDxfId="24"/>
    <tableColumn id="2" name="Employee Name" dataDxfId="23"/>
    <tableColumn id="3" name="Hourly Wage" dataDxfId="22"/>
    <tableColumn id="4" name="Tax Status" dataDxfId="21"/>
    <tableColumn id="5" name="Federal Allowance (From W-4)" dataDxfId="20"/>
    <tableColumn id="6" name="State Tax" dataDxfId="19"/>
    <tableColumn id="7" name="Federal Income Tax (Based on Federal Allowance)" dataDxfId="18"/>
    <tableColumn id="8" name="Social Security Tax" dataDxfId="17"/>
    <tableColumn id="9" name="Medicare Tax" dataDxfId="16"/>
    <tableColumn id="10" name="Total Taxes Withheld" dataDxfId="15">
      <calculatedColumnFormula>[State Tax]+[Federal Income Tax (Based on Federal Allowance)]+[Social Security Tax]+[Medicare Tax]</calculatedColumnFormula>
    </tableColumn>
    <tableColumn id="11" name="Insurance Deduction" dataDxfId="14"/>
    <tableColumn id="12" name="Other Regular Deduction" dataDxfId="13"/>
    <tableColumn id="13" name="Total Regular Deductions (Excluding taxes)" dataDxfId="12">
      <calculatedColumnFormula>[Insurance Deduction]+[Other Regular Deduction]</calculatedColumnFormula>
    </tableColumn>
  </tableColumns>
  <tableStyleInfo name="Payroll Calculator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4:K7" totalsRowShown="0" headerRowDxfId="11">
  <autoFilter ref="A4:K7"/>
  <tableColumns count="11">
    <tableColumn id="1" name="Employee ID" dataDxfId="10"/>
    <tableColumn id="2" name="Employee Name" dataDxfId="9">
      <calculatedColumnFormula>VLOOKUP(A5,Table1[],2,FALSE)</calculatedColumnFormula>
    </tableColumn>
    <tableColumn id="3" name="Regular Hours Worked" dataDxfId="8"/>
    <tableColumn id="4" name="Vacation Hours" dataDxfId="7"/>
    <tableColumn id="5" name="Sick Hours" dataDxfId="6"/>
    <tableColumn id="6" name="Overtime Hours" dataDxfId="5"/>
    <tableColumn id="7" name="Overtime Rate" dataDxfId="4"/>
    <tableColumn id="8" name="Gross Pay" dataDxfId="3">
      <calculatedColumnFormula>(VLOOKUP(A5,Table1[],3,FALSE)*([Regular Hours Worked]+[Vacation Hours]+[Sick Hours])+[Overtime Hours]*[Overtime Rate])</calculatedColumnFormula>
    </tableColumn>
    <tableColumn id="9" name="Taxes and Deductions " dataDxfId="2">
      <calculatedColumnFormula>VLOOKUP(A5,Table1[],10,FALSE)*[Gross Pay]+Table1[Total Regular Deductions (Excluding taxes)]</calculatedColumnFormula>
    </tableColumn>
    <tableColumn id="10" name="Other Deduction" dataDxfId="1"/>
    <tableColumn id="11" name="Net Pay" dataDxfId="0">
      <calculatedColumnFormula>[Gross Pay]-[[Taxes and Deductions ]]-[Other Deduction]</calculatedColumnFormula>
    </tableColumn>
  </tableColumns>
  <tableStyleInfo name="Payroll Calculator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Origin">
  <a:themeElements>
    <a:clrScheme name="Origin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A599AE"/>
      </a:hlink>
      <a:folHlink>
        <a:srgbClr val="80758A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rigin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3000"/>
              </a:schemeClr>
            </a:gs>
            <a:gs pos="30000">
              <a:schemeClr val="phClr">
                <a:shade val="90000"/>
                <a:satMod val="110000"/>
              </a:schemeClr>
            </a:gs>
            <a:gs pos="45000">
              <a:schemeClr val="phClr">
                <a:shade val="100000"/>
                <a:satMod val="118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0000"/>
                <a:satMod val="110000"/>
              </a:schemeClr>
            </a:gs>
            <a:gs pos="100000">
              <a:schemeClr val="phClr">
                <a:shade val="63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430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balanced" dir="t">
              <a:rot lat="0" lon="0" rev="0"/>
            </a:lightRig>
          </a:scene3d>
          <a:sp3d contourW="27500" prstMaterial="matte">
            <a:bevelT w="0" h="0"/>
            <a:contourClr>
              <a:schemeClr val="phClr">
                <a:tint val="0"/>
                <a:shade val="100000"/>
                <a:hueMod val="100000"/>
                <a:satMod val="100000"/>
              </a:schemeClr>
            </a:contourClr>
          </a:sp3d>
        </a:effectStyle>
        <a:effectStyle>
          <a:effectLst>
            <a:outerShdw blurRad="50800" dist="25400" dir="5400000" rotWithShape="0">
              <a:srgbClr val="000000">
                <a:alpha val="50000"/>
              </a:srgbClr>
            </a:outerShdw>
          </a:effectLst>
          <a:scene3d>
            <a:camera prst="orthographicFront" fov="0">
              <a:rot lat="0" lon="0" rev="0"/>
            </a:camera>
            <a:lightRig rig="soft" dir="t">
              <a:rot lat="0" lon="0" rev="2700000"/>
            </a:lightRig>
          </a:scene3d>
          <a:sp3d prstMaterial="matte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60000"/>
                <a:satMod val="300000"/>
              </a:schemeClr>
            </a:gs>
            <a:gs pos="30000">
              <a:schemeClr val="phClr">
                <a:shade val="80000"/>
                <a:satMod val="230000"/>
              </a:schemeClr>
            </a:gs>
            <a:gs pos="100000">
              <a:schemeClr val="phClr">
                <a:tint val="97000"/>
                <a:satMod val="22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satMod val="350000"/>
              </a:schemeClr>
              <a:schemeClr val="phClr">
                <a:tint val="83000"/>
              </a:schemeClr>
            </a:duotone>
          </a:blip>
          <a:tile tx="0" ty="0" sx="100000" sy="100000" flip="x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showGridLines="0" tabSelected="1" workbookViewId="0">
      <selection activeCell="A3" sqref="A3:F3"/>
    </sheetView>
  </sheetViews>
  <sheetFormatPr baseColWidth="10" defaultColWidth="9.33203125" defaultRowHeight="11.25"/>
  <cols>
    <col min="1" max="1" width="11.5" customWidth="1"/>
    <col min="2" max="2" width="22.83203125" customWidth="1"/>
    <col min="3" max="4" width="9.33203125" customWidth="1"/>
    <col min="5" max="5" width="12.83203125" customWidth="1"/>
    <col min="6" max="6" width="8.1640625" customWidth="1"/>
    <col min="7" max="7" width="20.5" customWidth="1"/>
    <col min="8" max="8" width="11.6640625" customWidth="1"/>
    <col min="9" max="9" width="11.1640625" customWidth="1"/>
    <col min="10" max="10" width="12.1640625" customWidth="1"/>
    <col min="11" max="11" width="11.83203125" customWidth="1"/>
    <col min="12" max="12" width="13.83203125" customWidth="1"/>
    <col min="13" max="13" width="17.83203125" customWidth="1"/>
  </cols>
  <sheetData>
    <row r="1" spans="1:13" ht="12.75">
      <c r="A1" s="16"/>
      <c r="B1" s="16"/>
      <c r="C1" s="18"/>
      <c r="D1" s="3"/>
      <c r="E1" s="3"/>
      <c r="F1" s="19"/>
      <c r="G1" s="19"/>
      <c r="H1" s="19"/>
      <c r="I1" s="19"/>
      <c r="J1" s="19"/>
      <c r="K1" s="18"/>
      <c r="L1" s="18"/>
      <c r="M1" s="18"/>
    </row>
    <row r="2" spans="1:13" ht="48" customHeight="1">
      <c r="A2" s="77" t="s">
        <v>26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27">
      <c r="A3" s="78" t="s">
        <v>16</v>
      </c>
      <c r="B3" s="79"/>
      <c r="C3" s="79"/>
      <c r="D3" s="79"/>
      <c r="E3" s="79"/>
      <c r="F3" s="79"/>
      <c r="G3" s="20"/>
      <c r="H3" s="20"/>
      <c r="I3" s="20"/>
      <c r="J3" s="20"/>
      <c r="K3" s="20"/>
      <c r="L3" s="20"/>
      <c r="M3" s="20"/>
    </row>
    <row r="4" spans="1:13" ht="40.5" customHeight="1">
      <c r="A4" s="73" t="s">
        <v>0</v>
      </c>
      <c r="B4" s="71" t="s">
        <v>8</v>
      </c>
      <c r="C4" s="72" t="s">
        <v>28</v>
      </c>
      <c r="D4" s="72" t="s">
        <v>3</v>
      </c>
      <c r="E4" s="72" t="s">
        <v>18</v>
      </c>
      <c r="F4" s="72" t="s">
        <v>29</v>
      </c>
      <c r="G4" s="72" t="s">
        <v>36</v>
      </c>
      <c r="H4" s="72" t="s">
        <v>2</v>
      </c>
      <c r="I4" s="72" t="s">
        <v>30</v>
      </c>
      <c r="J4" s="72" t="s">
        <v>31</v>
      </c>
      <c r="K4" s="72" t="s">
        <v>23</v>
      </c>
      <c r="L4" s="72" t="s">
        <v>22</v>
      </c>
      <c r="M4" s="72" t="s">
        <v>32</v>
      </c>
    </row>
    <row r="5" spans="1:13" ht="18.95" customHeight="1">
      <c r="A5" s="27">
        <v>1</v>
      </c>
      <c r="B5" s="70" t="s">
        <v>27</v>
      </c>
      <c r="C5" s="30">
        <v>10</v>
      </c>
      <c r="D5" s="28">
        <v>1</v>
      </c>
      <c r="E5" s="28">
        <v>4</v>
      </c>
      <c r="F5" s="29">
        <v>2.3E-2</v>
      </c>
      <c r="G5" s="29">
        <v>0.28000000000000003</v>
      </c>
      <c r="H5" s="29">
        <v>6.3E-2</v>
      </c>
      <c r="I5" s="29">
        <v>1.4500000000000001E-2</v>
      </c>
      <c r="J5" s="29">
        <f>[State Tax]+[Federal Income Tax (Based on Federal Allowance)]+[Social Security Tax]+[Medicare Tax]</f>
        <v>0.38050000000000006</v>
      </c>
      <c r="K5" s="30">
        <v>20</v>
      </c>
      <c r="L5" s="30">
        <v>40</v>
      </c>
      <c r="M5" s="30">
        <f>[Insurance Deduction]+[Other Regular Deduction]</f>
        <v>60</v>
      </c>
    </row>
    <row r="6" spans="1:13" ht="18.95" customHeight="1">
      <c r="A6" s="27">
        <v>2</v>
      </c>
      <c r="B6" s="70" t="s">
        <v>35</v>
      </c>
      <c r="C6" s="30">
        <v>13</v>
      </c>
      <c r="D6" s="28">
        <v>1</v>
      </c>
      <c r="E6" s="28">
        <v>4</v>
      </c>
      <c r="F6" s="29">
        <v>2.3E-2</v>
      </c>
      <c r="G6" s="29">
        <v>0.28000000000000003</v>
      </c>
      <c r="H6" s="29">
        <v>6.3E-2</v>
      </c>
      <c r="I6" s="29">
        <v>1.4500000000000001E-2</v>
      </c>
      <c r="J6" s="29">
        <f>[State Tax]+[Federal Income Tax (Based on Federal Allowance)]+[Social Security Tax]+[Medicare Tax]</f>
        <v>0.38050000000000006</v>
      </c>
      <c r="K6" s="30">
        <v>20</v>
      </c>
      <c r="L6" s="30">
        <v>52</v>
      </c>
      <c r="M6" s="30">
        <f>[Insurance Deduction]+[Other Regular Deduction]</f>
        <v>72</v>
      </c>
    </row>
    <row r="7" spans="1:13" ht="18.95" customHeight="1">
      <c r="A7" s="27">
        <v>3</v>
      </c>
      <c r="B7" s="17" t="s">
        <v>25</v>
      </c>
      <c r="C7" s="30">
        <v>10</v>
      </c>
      <c r="D7" s="28">
        <v>1</v>
      </c>
      <c r="E7" s="28">
        <v>4</v>
      </c>
      <c r="F7" s="29">
        <v>2.3E-2</v>
      </c>
      <c r="G7" s="29">
        <v>0.28000000000000003</v>
      </c>
      <c r="H7" s="29">
        <v>6.3E-2</v>
      </c>
      <c r="I7" s="29">
        <v>1.4500000000000001E-2</v>
      </c>
      <c r="J7" s="29">
        <f>[State Tax]+[Federal Income Tax (Based on Federal Allowance)]+[Social Security Tax]+[Medicare Tax]</f>
        <v>0.38050000000000006</v>
      </c>
      <c r="K7" s="30">
        <v>20</v>
      </c>
      <c r="L7" s="30">
        <v>0</v>
      </c>
      <c r="M7" s="30">
        <f>[Insurance Deduction]+[Other Regular Deduction]</f>
        <v>20</v>
      </c>
    </row>
    <row r="8" spans="1:13" ht="18.95" customHeight="1"/>
    <row r="9" spans="1:13" ht="18.95" customHeight="1"/>
    <row r="10" spans="1:13" ht="18.95" customHeight="1"/>
    <row r="11" spans="1:13" ht="18.95" customHeight="1"/>
    <row r="12" spans="1:13" ht="18.95" customHeight="1"/>
    <row r="13" spans="1:13" ht="18.95" customHeight="1"/>
    <row r="14" spans="1:13" ht="18.95" customHeight="1"/>
    <row r="15" spans="1:13" ht="18.95" customHeight="1"/>
    <row r="16" spans="1:13" ht="18.95" customHeight="1"/>
    <row r="17" ht="18.95" customHeight="1"/>
    <row r="18" ht="18.95" customHeight="1"/>
    <row r="19" ht="18.95" customHeight="1"/>
    <row r="20" ht="18.95" customHeight="1"/>
    <row r="21" ht="18.95" customHeight="1"/>
    <row r="22" ht="18.95" customHeight="1"/>
    <row r="23" ht="18.95" customHeight="1"/>
    <row r="24" ht="18.95" customHeight="1"/>
    <row r="25" ht="18.95" customHeight="1"/>
    <row r="26" ht="18.95" customHeight="1"/>
    <row r="27" ht="18.95" customHeight="1"/>
    <row r="28" ht="18.95" customHeight="1"/>
    <row r="29" ht="18.95" customHeight="1"/>
  </sheetData>
  <mergeCells count="2">
    <mergeCell ref="A2:M2"/>
    <mergeCell ref="A3:F3"/>
  </mergeCells>
  <phoneticPr fontId="2" type="noConversion"/>
  <printOptions horizontalCentered="1"/>
  <pageMargins left="0.6" right="0.6" top="0.75" bottom="0.75" header="0.5" footer="0.5"/>
  <pageSetup scale="99" fitToHeight="0" orientation="landscape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2"/>
  <sheetViews>
    <sheetView showGridLines="0" workbookViewId="0">
      <selection activeCell="A3" sqref="A3:F3"/>
    </sheetView>
  </sheetViews>
  <sheetFormatPr baseColWidth="10" defaultColWidth="9.33203125" defaultRowHeight="12.75"/>
  <cols>
    <col min="1" max="1" width="11.5" style="12" customWidth="1"/>
    <col min="2" max="2" width="22.83203125" style="12" customWidth="1"/>
    <col min="3" max="10" width="15.5" style="12" customWidth="1"/>
    <col min="11" max="11" width="15.6640625" style="12" customWidth="1"/>
    <col min="12" max="16384" width="9.33203125" style="11"/>
  </cols>
  <sheetData>
    <row r="1" spans="1:11">
      <c r="A1" s="77" t="s">
        <v>24</v>
      </c>
      <c r="B1" s="77"/>
      <c r="C1" s="77"/>
      <c r="D1" s="77"/>
      <c r="E1" s="77"/>
      <c r="F1" s="77"/>
      <c r="G1" s="77"/>
      <c r="H1" s="77"/>
      <c r="I1" s="77"/>
    </row>
    <row r="2" spans="1:11" s="12" customFormat="1" ht="48" customHeight="1">
      <c r="A2" s="77"/>
      <c r="B2" s="77"/>
      <c r="C2" s="77"/>
      <c r="D2" s="77"/>
      <c r="E2" s="77"/>
      <c r="F2" s="77"/>
      <c r="G2" s="77"/>
      <c r="H2" s="77"/>
      <c r="I2" s="77"/>
      <c r="J2" s="64" t="s">
        <v>21</v>
      </c>
      <c r="K2" s="65">
        <v>39113</v>
      </c>
    </row>
    <row r="3" spans="1:11" s="4" customFormat="1" ht="27">
      <c r="A3" s="79" t="str">
        <f>'Employee information'!$A$3</f>
        <v>[Company Name]</v>
      </c>
      <c r="B3" s="79"/>
      <c r="C3" s="79"/>
      <c r="D3" s="79"/>
      <c r="E3" s="79"/>
      <c r="F3" s="79"/>
      <c r="G3" s="22"/>
      <c r="H3" s="22"/>
      <c r="I3" s="22"/>
      <c r="J3" s="5"/>
      <c r="K3" s="6"/>
    </row>
    <row r="4" spans="1:11" s="21" customFormat="1" ht="40.5" customHeight="1">
      <c r="A4" s="74" t="s">
        <v>0</v>
      </c>
      <c r="B4" s="66" t="s">
        <v>8</v>
      </c>
      <c r="C4" s="75" t="s">
        <v>33</v>
      </c>
      <c r="D4" s="31" t="s">
        <v>6</v>
      </c>
      <c r="E4" s="31" t="s">
        <v>7</v>
      </c>
      <c r="F4" s="31" t="s">
        <v>9</v>
      </c>
      <c r="G4" s="31" t="s">
        <v>10</v>
      </c>
      <c r="H4" s="31" t="s">
        <v>4</v>
      </c>
      <c r="I4" s="75" t="s">
        <v>34</v>
      </c>
      <c r="J4" s="75" t="s">
        <v>11</v>
      </c>
      <c r="K4" s="31" t="s">
        <v>5</v>
      </c>
    </row>
    <row r="5" spans="1:11" s="7" customFormat="1" ht="18.95" customHeight="1">
      <c r="A5" s="27">
        <v>1</v>
      </c>
      <c r="B5" s="76" t="str">
        <f>VLOOKUP(A5,Table1[],2,FALSE)</f>
        <v>Jesper Aaberg</v>
      </c>
      <c r="C5" s="69">
        <v>50</v>
      </c>
      <c r="D5" s="69">
        <v>5</v>
      </c>
      <c r="E5" s="69">
        <v>1</v>
      </c>
      <c r="F5" s="69"/>
      <c r="G5" s="30"/>
      <c r="H5" s="30">
        <f>(VLOOKUP(A5,Table1[],3,FALSE)*([Regular Hours Worked]+[Vacation Hours]+[Sick Hours])+[Overtime Hours]*[Overtime Rate])</f>
        <v>560</v>
      </c>
      <c r="I5" s="30">
        <f>VLOOKUP(A5,Table1[],10,FALSE)*[Gross Pay]+Table1[Total Regular Deductions (Excluding taxes)]</f>
        <v>273.08000000000004</v>
      </c>
      <c r="J5" s="30">
        <v>20</v>
      </c>
      <c r="K5" s="30">
        <f>[Gross Pay]-[[Taxes and Deductions ]]-[Other Deduction]</f>
        <v>266.91999999999996</v>
      </c>
    </row>
    <row r="6" spans="1:11" s="7" customFormat="1" ht="18.95" customHeight="1">
      <c r="A6" s="27">
        <v>2</v>
      </c>
      <c r="B6" s="76" t="str">
        <f>VLOOKUP(A6,Table1[],2,FALSE)</f>
        <v>Wilson Pais</v>
      </c>
      <c r="C6" s="69">
        <v>40</v>
      </c>
      <c r="D6" s="69">
        <v>0</v>
      </c>
      <c r="E6" s="69">
        <v>0</v>
      </c>
      <c r="F6" s="69"/>
      <c r="G6" s="30"/>
      <c r="H6" s="30">
        <f>(VLOOKUP(A6,Table1[],3,FALSE)*([Regular Hours Worked]+[Vacation Hours]+[Sick Hours])+[Overtime Hours]*[Overtime Rate])</f>
        <v>520</v>
      </c>
      <c r="I6" s="30">
        <f>VLOOKUP(A6,Table1[],10,FALSE)*[Gross Pay]+Table1[Total Regular Deductions (Excluding taxes)]</f>
        <v>269.86</v>
      </c>
      <c r="J6" s="30">
        <v>52</v>
      </c>
      <c r="K6" s="30">
        <f>[Gross Pay]-[[Taxes and Deductions ]]-[Other Deduction]</f>
        <v>198.14</v>
      </c>
    </row>
    <row r="7" spans="1:11" s="7" customFormat="1" ht="18.95" customHeight="1">
      <c r="A7" s="27">
        <v>3</v>
      </c>
      <c r="B7" s="76" t="str">
        <f>VLOOKUP(A7,Table1[],2,FALSE)</f>
        <v>Kathie Flood</v>
      </c>
      <c r="C7" s="69">
        <v>52</v>
      </c>
      <c r="D7" s="69">
        <v>0</v>
      </c>
      <c r="E7" s="69">
        <v>0</v>
      </c>
      <c r="F7" s="69">
        <v>2</v>
      </c>
      <c r="G7" s="30">
        <v>20</v>
      </c>
      <c r="H7" s="30">
        <f>(VLOOKUP(A7,Table1[],3,FALSE)*([Regular Hours Worked]+[Vacation Hours]+[Sick Hours])+[Overtime Hours]*[Overtime Rate])</f>
        <v>560</v>
      </c>
      <c r="I7" s="30">
        <f>VLOOKUP(A7,Table1[],10,FALSE)*[Gross Pay]+Table1[Total Regular Deductions (Excluding taxes)]</f>
        <v>233.08000000000004</v>
      </c>
      <c r="J7" s="30">
        <v>20</v>
      </c>
      <c r="K7" s="30">
        <f>[Gross Pay]-[[Taxes and Deductions ]]-[Other Deduction]</f>
        <v>306.91999999999996</v>
      </c>
    </row>
    <row r="8" spans="1:11" s="7" customFormat="1" ht="18.95" customHeight="1">
      <c r="A8" s="4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s="7" customFormat="1" ht="18.95" customHeight="1">
      <c r="A9" s="4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s="7" customFormat="1" ht="18.95" customHeight="1">
      <c r="A10" s="4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s="7" customFormat="1" ht="18.95" customHeight="1">
      <c r="A11" s="4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s="7" customFormat="1" ht="18.95" customHeight="1">
      <c r="A12" s="4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 s="7" customFormat="1" ht="18.95" customHeight="1">
      <c r="A13" s="4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s="7" customFormat="1" ht="18.95" customHeight="1">
      <c r="A14" s="4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1" s="7" customFormat="1" ht="18.95" customHeight="1">
      <c r="A15" s="4"/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1" s="7" customFormat="1" ht="18.95" customHeight="1">
      <c r="A16" s="4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s="7" customFormat="1" ht="18.95" customHeight="1">
      <c r="A17" s="4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s="7" customFormat="1" ht="18.95" customHeight="1">
      <c r="A18" s="4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s="7" customFormat="1" ht="18.95" customHeight="1">
      <c r="A19" s="4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s="7" customFormat="1" ht="18.95" customHeight="1">
      <c r="A20" s="4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s="7" customFormat="1" ht="18.95" customHeight="1">
      <c r="A21" s="4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s="7" customFormat="1" ht="18.95" customHeight="1">
      <c r="A22" s="4"/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1" s="7" customFormat="1" ht="18.95" customHeight="1">
      <c r="A23" s="4"/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1" s="7" customFormat="1" ht="18.95" customHeight="1">
      <c r="A24" s="4"/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11" s="7" customFormat="1" ht="18.95" customHeight="1">
      <c r="A25" s="4"/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11" s="7" customFormat="1" ht="18.95" customHeight="1">
      <c r="A26" s="4"/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11" s="7" customFormat="1" ht="18.95" customHeight="1">
      <c r="A27" s="4"/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1" s="7" customFormat="1" ht="18.95" customHeight="1">
      <c r="A28" s="4"/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1:11" s="7" customFormat="1" ht="18.95" customHeight="1">
      <c r="A29" s="4"/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11" s="9" customFormat="1">
      <c r="A30" s="4"/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1:11" s="9" customFormat="1">
      <c r="A31" s="4"/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1:11" s="9" customFormat="1">
      <c r="A32" s="4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s="9" customFormat="1">
      <c r="A33" s="4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s="9" customFormat="1">
      <c r="A34" s="4"/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1:11" s="9" customFormat="1">
      <c r="A35" s="4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s="9" customFormat="1">
      <c r="A36" s="4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s="9" customFormat="1">
      <c r="A37" s="4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s="9" customFormat="1">
      <c r="A38" s="4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1" s="9" customFormat="1">
      <c r="A39" s="4"/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s="9" customFormat="1">
      <c r="A40" s="4"/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1" s="9" customFormat="1">
      <c r="A41" s="4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1" s="9" customFormat="1">
      <c r="A42" s="4"/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1" s="9" customFormat="1">
      <c r="A43" s="4"/>
      <c r="B43" s="8"/>
      <c r="C43" s="8"/>
      <c r="D43" s="8"/>
      <c r="E43" s="8"/>
      <c r="F43" s="8"/>
      <c r="G43" s="8"/>
      <c r="H43" s="8"/>
      <c r="I43" s="8"/>
      <c r="J43" s="8"/>
      <c r="K43" s="8"/>
    </row>
    <row r="44" spans="1:11" s="9" customFormat="1">
      <c r="A44" s="4"/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1:11" s="9" customFormat="1">
      <c r="A45" s="12"/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spans="1:11" s="9" customFormat="1">
      <c r="A46" s="12"/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spans="1:11" s="9" customFormat="1">
      <c r="A47" s="12"/>
      <c r="B47" s="10"/>
      <c r="C47" s="10"/>
      <c r="D47" s="10"/>
      <c r="E47" s="10"/>
      <c r="F47" s="10"/>
      <c r="G47" s="10"/>
      <c r="H47" s="10"/>
      <c r="I47" s="10"/>
      <c r="J47" s="10"/>
      <c r="K47" s="10"/>
    </row>
    <row r="48" spans="1:11" s="9" customFormat="1">
      <c r="A48" s="12"/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spans="1:11" s="9" customFormat="1">
      <c r="A49" s="12"/>
      <c r="B49" s="10"/>
      <c r="C49" s="10"/>
      <c r="D49" s="10"/>
      <c r="E49" s="10"/>
      <c r="F49" s="10"/>
      <c r="G49" s="10"/>
      <c r="H49" s="10"/>
      <c r="I49" s="10"/>
      <c r="J49" s="10"/>
      <c r="K49" s="10"/>
    </row>
    <row r="50" spans="1:11" s="9" customFormat="1">
      <c r="A50" s="12"/>
      <c r="B50" s="10"/>
      <c r="C50" s="10"/>
      <c r="D50" s="10"/>
      <c r="E50" s="10"/>
      <c r="F50" s="10"/>
      <c r="G50" s="10"/>
      <c r="H50" s="10"/>
      <c r="I50" s="10"/>
      <c r="J50" s="10"/>
      <c r="K50" s="10"/>
    </row>
    <row r="51" spans="1:11" s="9" customFormat="1">
      <c r="A51" s="12"/>
      <c r="B51" s="10"/>
      <c r="C51" s="10"/>
      <c r="D51" s="10"/>
      <c r="E51" s="10"/>
      <c r="F51" s="10"/>
      <c r="G51" s="10"/>
      <c r="H51" s="10"/>
      <c r="I51" s="10"/>
      <c r="J51" s="10"/>
      <c r="K51" s="10"/>
    </row>
    <row r="52" spans="1:11" s="9" customFormat="1">
      <c r="A52" s="12"/>
      <c r="B52" s="10"/>
      <c r="C52" s="10"/>
      <c r="D52" s="10"/>
      <c r="E52" s="10"/>
      <c r="F52" s="10"/>
      <c r="G52" s="10"/>
      <c r="H52" s="10"/>
      <c r="I52" s="10"/>
      <c r="J52" s="10"/>
      <c r="K52" s="10"/>
    </row>
    <row r="53" spans="1:11" s="9" customFormat="1">
      <c r="A53" s="12"/>
      <c r="B53" s="10"/>
      <c r="C53" s="10"/>
      <c r="D53" s="10"/>
      <c r="E53" s="10"/>
      <c r="F53" s="10"/>
      <c r="G53" s="10"/>
      <c r="H53" s="10"/>
      <c r="I53" s="10"/>
      <c r="J53" s="10"/>
      <c r="K53" s="10"/>
    </row>
    <row r="54" spans="1:11" s="9" customFormat="1">
      <c r="A54" s="12"/>
      <c r="B54" s="10"/>
      <c r="C54" s="10"/>
      <c r="D54" s="10"/>
      <c r="E54" s="10"/>
      <c r="F54" s="10"/>
      <c r="G54" s="10"/>
      <c r="H54" s="10"/>
      <c r="I54" s="10"/>
      <c r="J54" s="10"/>
      <c r="K54" s="10"/>
    </row>
    <row r="55" spans="1:11" s="9" customFormat="1">
      <c r="A55" s="12"/>
      <c r="B55" s="10"/>
      <c r="C55" s="10"/>
      <c r="D55" s="10"/>
      <c r="E55" s="10"/>
      <c r="F55" s="10"/>
      <c r="G55" s="10"/>
      <c r="H55" s="10"/>
      <c r="I55" s="10"/>
      <c r="J55" s="10"/>
      <c r="K55" s="10"/>
    </row>
    <row r="56" spans="1:11" s="9" customFormat="1">
      <c r="A56" s="12"/>
      <c r="B56" s="10"/>
      <c r="C56" s="10"/>
      <c r="D56" s="10"/>
      <c r="E56" s="10"/>
      <c r="F56" s="10"/>
      <c r="G56" s="10"/>
      <c r="H56" s="10"/>
      <c r="I56" s="10"/>
      <c r="J56" s="10"/>
      <c r="K56" s="10"/>
    </row>
    <row r="57" spans="1:11" s="9" customFormat="1">
      <c r="A57" s="12"/>
      <c r="B57" s="10"/>
      <c r="C57" s="10"/>
      <c r="D57" s="10"/>
      <c r="E57" s="10"/>
      <c r="F57" s="10"/>
      <c r="G57" s="10"/>
      <c r="H57" s="10"/>
      <c r="I57" s="10"/>
      <c r="J57" s="10"/>
      <c r="K57" s="10"/>
    </row>
    <row r="58" spans="1:11" s="9" customFormat="1">
      <c r="A58" s="12"/>
      <c r="B58" s="10"/>
      <c r="C58" s="10"/>
      <c r="D58" s="10"/>
      <c r="E58" s="10"/>
      <c r="F58" s="10"/>
      <c r="G58" s="10"/>
      <c r="H58" s="10"/>
      <c r="I58" s="10"/>
      <c r="J58" s="10"/>
      <c r="K58" s="10"/>
    </row>
    <row r="59" spans="1:11" s="9" customFormat="1">
      <c r="A59" s="12"/>
      <c r="B59" s="10"/>
      <c r="C59" s="10"/>
      <c r="D59" s="10"/>
      <c r="E59" s="10"/>
      <c r="F59" s="10"/>
      <c r="G59" s="10"/>
      <c r="H59" s="10"/>
      <c r="I59" s="10"/>
      <c r="J59" s="10"/>
      <c r="K59" s="10"/>
    </row>
    <row r="60" spans="1:11" s="9" customFormat="1">
      <c r="A60" s="12"/>
      <c r="B60" s="10"/>
      <c r="C60" s="10"/>
      <c r="D60" s="10"/>
      <c r="E60" s="10"/>
      <c r="F60" s="10"/>
      <c r="G60" s="10"/>
      <c r="H60" s="10"/>
      <c r="I60" s="10"/>
      <c r="J60" s="10"/>
      <c r="K60" s="10"/>
    </row>
    <row r="61" spans="1:11" s="9" customFormat="1">
      <c r="A61" s="12"/>
      <c r="B61" s="10"/>
      <c r="C61" s="10"/>
      <c r="D61" s="10"/>
      <c r="E61" s="10"/>
      <c r="F61" s="10"/>
      <c r="G61" s="10"/>
      <c r="H61" s="10"/>
      <c r="I61" s="10"/>
      <c r="J61" s="10"/>
      <c r="K61" s="10"/>
    </row>
    <row r="62" spans="1:11" s="9" customFormat="1">
      <c r="A62" s="12"/>
      <c r="B62" s="10"/>
      <c r="C62" s="10"/>
      <c r="D62" s="10"/>
      <c r="E62" s="10"/>
      <c r="F62" s="10"/>
      <c r="G62" s="10"/>
      <c r="H62" s="10"/>
      <c r="I62" s="10"/>
      <c r="J62" s="10"/>
      <c r="K62" s="10"/>
    </row>
    <row r="63" spans="1:11" s="9" customFormat="1">
      <c r="A63" s="12"/>
      <c r="B63" s="10"/>
      <c r="C63" s="10"/>
      <c r="D63" s="10"/>
      <c r="E63" s="10"/>
      <c r="F63" s="10"/>
      <c r="G63" s="10"/>
      <c r="H63" s="10"/>
      <c r="I63" s="10"/>
      <c r="J63" s="10"/>
      <c r="K63" s="10"/>
    </row>
    <row r="64" spans="1:11" s="9" customFormat="1">
      <c r="A64" s="12"/>
      <c r="B64" s="10"/>
      <c r="C64" s="10"/>
      <c r="D64" s="10"/>
      <c r="E64" s="10"/>
      <c r="F64" s="10"/>
      <c r="G64" s="10"/>
      <c r="H64" s="10"/>
      <c r="I64" s="10"/>
      <c r="J64" s="10"/>
      <c r="K64" s="10"/>
    </row>
    <row r="65" spans="1:11" s="9" customFormat="1">
      <c r="A65" s="12"/>
      <c r="B65" s="10"/>
      <c r="C65" s="10"/>
      <c r="D65" s="10"/>
      <c r="E65" s="10"/>
      <c r="F65" s="10"/>
      <c r="G65" s="10"/>
      <c r="H65" s="10"/>
      <c r="I65" s="10"/>
      <c r="J65" s="10"/>
      <c r="K65" s="10"/>
    </row>
    <row r="66" spans="1:11" s="9" customFormat="1">
      <c r="A66" s="12"/>
      <c r="B66" s="10"/>
      <c r="C66" s="10"/>
      <c r="D66" s="10"/>
      <c r="E66" s="10"/>
      <c r="F66" s="10"/>
      <c r="G66" s="10"/>
      <c r="H66" s="10"/>
      <c r="I66" s="10"/>
      <c r="J66" s="10"/>
      <c r="K66" s="10"/>
    </row>
    <row r="67" spans="1:11" s="9" customFormat="1">
      <c r="A67" s="12"/>
      <c r="B67" s="10"/>
      <c r="C67" s="10"/>
      <c r="D67" s="10"/>
      <c r="E67" s="10"/>
      <c r="F67" s="10"/>
      <c r="G67" s="10"/>
      <c r="H67" s="10"/>
      <c r="I67" s="10"/>
      <c r="J67" s="10"/>
      <c r="K67" s="10"/>
    </row>
    <row r="68" spans="1:11" s="9" customFormat="1">
      <c r="A68" s="12"/>
      <c r="B68" s="10"/>
      <c r="C68" s="10"/>
      <c r="D68" s="10"/>
      <c r="E68" s="10"/>
      <c r="F68" s="10"/>
      <c r="G68" s="10"/>
      <c r="H68" s="10"/>
      <c r="I68" s="10"/>
      <c r="J68" s="10"/>
      <c r="K68" s="10"/>
    </row>
    <row r="69" spans="1:11" s="9" customFormat="1">
      <c r="A69" s="12"/>
      <c r="B69" s="10"/>
      <c r="C69" s="10"/>
      <c r="D69" s="10"/>
      <c r="E69" s="10"/>
      <c r="F69" s="10"/>
      <c r="G69" s="10"/>
      <c r="H69" s="10"/>
      <c r="I69" s="10"/>
      <c r="J69" s="10"/>
      <c r="K69" s="10"/>
    </row>
    <row r="70" spans="1:11" s="9" customForma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</row>
    <row r="71" spans="1:11" s="9" customForma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</row>
    <row r="72" spans="1:11" s="9" customForma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</row>
  </sheetData>
  <mergeCells count="2">
    <mergeCell ref="A1:I2"/>
    <mergeCell ref="A3:F3"/>
  </mergeCells>
  <phoneticPr fontId="2" type="noConversion"/>
  <printOptions horizontalCentered="1"/>
  <pageMargins left="0.6" right="0.6" top="0.75" bottom="0.75" header="0.5" footer="0.5"/>
  <pageSetup scale="99" fitToHeight="0" orientation="landscape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50"/>
  <sheetViews>
    <sheetView showGridLines="0" workbookViewId="0">
      <selection activeCell="C2" sqref="C2:H2"/>
    </sheetView>
  </sheetViews>
  <sheetFormatPr baseColWidth="10" defaultColWidth="9.33203125" defaultRowHeight="12.75"/>
  <cols>
    <col min="1" max="1" width="1.1640625" style="2" customWidth="1"/>
    <col min="2" max="2" width="2.5" style="2" customWidth="1"/>
    <col min="3" max="3" width="32.6640625" style="2" customWidth="1"/>
    <col min="4" max="4" width="13.83203125" style="2" customWidth="1"/>
    <col min="5" max="5" width="28.83203125" style="2" customWidth="1"/>
    <col min="6" max="7" width="24.83203125" style="2" customWidth="1"/>
    <col min="8" max="8" width="20.83203125" style="2" customWidth="1"/>
    <col min="9" max="9" width="2.6640625" style="2" customWidth="1"/>
    <col min="10" max="10" width="1.83203125" style="2" customWidth="1"/>
    <col min="11" max="16384" width="9.33203125" style="2"/>
  </cols>
  <sheetData>
    <row r="1" spans="2:9" ht="6.75" customHeight="1" thickBot="1"/>
    <row r="2" spans="2:9" s="13" customFormat="1" ht="33.950000000000003" customHeight="1" thickTop="1">
      <c r="B2" s="53"/>
      <c r="C2" s="80" t="str">
        <f>('Employee information'!$A$3)</f>
        <v>[Company Name]</v>
      </c>
      <c r="D2" s="80"/>
      <c r="E2" s="80"/>
      <c r="F2" s="80"/>
      <c r="G2" s="80"/>
      <c r="H2" s="80"/>
      <c r="I2" s="54"/>
    </row>
    <row r="3" spans="2:9" s="14" customFormat="1" ht="14.1" customHeight="1">
      <c r="B3" s="55"/>
      <c r="C3" s="44" t="s">
        <v>15</v>
      </c>
      <c r="D3" s="45">
        <f>'Payroll calculator'!$K$2</f>
        <v>39113</v>
      </c>
      <c r="E3" s="46" t="s">
        <v>8</v>
      </c>
      <c r="F3" s="47" t="str">
        <f>IFERROR(VLOOKUP(H3,Table1[],2),"")</f>
        <v>Jesper Aaberg</v>
      </c>
      <c r="G3" s="46" t="s">
        <v>0</v>
      </c>
      <c r="H3" s="48">
        <v>1</v>
      </c>
      <c r="I3" s="56"/>
    </row>
    <row r="4" spans="2:9" s="14" customFormat="1" ht="9.9499999999999993" customHeight="1">
      <c r="B4" s="55"/>
      <c r="C4" s="32"/>
      <c r="D4" s="33"/>
      <c r="E4" s="32"/>
      <c r="F4" s="34"/>
      <c r="G4" s="35"/>
      <c r="H4" s="35"/>
      <c r="I4" s="56"/>
    </row>
    <row r="5" spans="2:9" s="1" customFormat="1" ht="14.1" customHeight="1">
      <c r="B5" s="57"/>
      <c r="C5" s="40" t="s">
        <v>3</v>
      </c>
      <c r="D5" s="42">
        <f>IFERROR(VLOOKUP(H3,Table1[],4),"")</f>
        <v>1</v>
      </c>
      <c r="E5" s="40" t="s">
        <v>18</v>
      </c>
      <c r="F5" s="39">
        <f>IFERROR(VLOOKUP(H3,Table1[],5,FALSE),"")</f>
        <v>4</v>
      </c>
      <c r="G5" s="38" t="s">
        <v>1</v>
      </c>
      <c r="H5" s="39">
        <f>IFERROR(VLOOKUP(H3,Table2[],3,FALSE),"")</f>
        <v>50</v>
      </c>
      <c r="I5" s="58"/>
    </row>
    <row r="6" spans="2:9" s="1" customFormat="1" ht="14.1" customHeight="1">
      <c r="B6" s="57"/>
      <c r="C6" s="38" t="s">
        <v>17</v>
      </c>
      <c r="D6" s="43">
        <f>IFERROR(VLOOKUP(H3,Table1[],3,FALSE),"")</f>
        <v>10</v>
      </c>
      <c r="E6" s="40" t="s">
        <v>10</v>
      </c>
      <c r="F6" s="41">
        <f>IFERROR(VLOOKUP(H3,Table2[],7,FALSE),"")</f>
        <v>0</v>
      </c>
      <c r="G6" s="40" t="s">
        <v>7</v>
      </c>
      <c r="H6" s="39">
        <f>IFERROR(VLOOKUP(H3,Table2[],5,FALSE),"")</f>
        <v>1</v>
      </c>
      <c r="I6" s="58"/>
    </row>
    <row r="7" spans="2:9" s="1" customFormat="1" ht="14.1" customHeight="1">
      <c r="B7" s="57"/>
      <c r="C7" s="40" t="s">
        <v>2</v>
      </c>
      <c r="D7" s="43">
        <f>IFERROR(IFERROR(VLOOKUP(H3,Table1[],8,FALSE),"")*H9,"")</f>
        <v>35.28</v>
      </c>
      <c r="E7" s="40" t="s">
        <v>14</v>
      </c>
      <c r="F7" s="41">
        <f>IFERROR(IFERROR(VLOOKUP(H3,Table1[],7,FALSE),"")*H9,"")</f>
        <v>156.80000000000001</v>
      </c>
      <c r="G7" s="40" t="s">
        <v>6</v>
      </c>
      <c r="H7" s="39">
        <f>IFERROR(VLOOKUP(H3,Table2[],4,FALSE),"")</f>
        <v>5</v>
      </c>
      <c r="I7" s="58"/>
    </row>
    <row r="8" spans="2:9" s="1" customFormat="1" ht="14.1" customHeight="1">
      <c r="B8" s="57"/>
      <c r="C8" s="40" t="s">
        <v>12</v>
      </c>
      <c r="D8" s="43">
        <f>IFERROR(IFERROR(VLOOKUP(H3,Table1[],9,FALSE),"")*H9,"")</f>
        <v>8.120000000000001</v>
      </c>
      <c r="E8" s="40" t="s">
        <v>13</v>
      </c>
      <c r="F8" s="41">
        <f>IFERROR(IFERROR(VLOOKUP(H3,Table1[],6,FALSE),"")*H9,"")</f>
        <v>12.879999999999999</v>
      </c>
      <c r="G8" s="40" t="s">
        <v>9</v>
      </c>
      <c r="H8" s="39">
        <f>IFERROR(VLOOKUP(H3,Table2[],6,FALSE),"")</f>
        <v>0</v>
      </c>
      <c r="I8" s="58"/>
    </row>
    <row r="9" spans="2:9" s="1" customFormat="1" ht="14.1" customHeight="1">
      <c r="B9" s="57"/>
      <c r="C9" s="40" t="s">
        <v>23</v>
      </c>
      <c r="D9" s="43">
        <f>IFERROR(VLOOKUP(H3,Table1[],11,FALSE),"")</f>
        <v>20</v>
      </c>
      <c r="E9" s="40" t="s">
        <v>22</v>
      </c>
      <c r="F9" s="41">
        <f>IFERROR(VLOOKUP(H3,Table1[],12,FALSE),"")</f>
        <v>40</v>
      </c>
      <c r="G9" s="40" t="s">
        <v>4</v>
      </c>
      <c r="H9" s="41">
        <f>IFERROR(VLOOKUP(H3,Table2[],8,FALSE),"")</f>
        <v>560</v>
      </c>
      <c r="I9" s="59"/>
    </row>
    <row r="10" spans="2:9" s="1" customFormat="1" ht="14.1" customHeight="1">
      <c r="B10" s="57"/>
      <c r="C10" s="40" t="s">
        <v>20</v>
      </c>
      <c r="D10" s="43">
        <f>IFERROR(SUM(F7:F9)+SUM(D7:D9),"")</f>
        <v>273.08000000000004</v>
      </c>
      <c r="E10" s="40" t="s">
        <v>11</v>
      </c>
      <c r="F10" s="41">
        <f>IFERROR(VLOOKUP(H3,Table2[],10,FALSE),"")</f>
        <v>20</v>
      </c>
      <c r="G10" s="40" t="s">
        <v>19</v>
      </c>
      <c r="H10" s="41">
        <f>IFERROR(IFERROR(VLOOKUP(H3,Table2[],9,FALSE),"")+F10,"")</f>
        <v>293.08000000000004</v>
      </c>
      <c r="I10" s="59"/>
    </row>
    <row r="11" spans="2:9" s="1" customFormat="1" ht="14.1" customHeight="1">
      <c r="B11" s="57"/>
      <c r="C11" s="36"/>
      <c r="D11" s="37"/>
      <c r="E11" s="36"/>
      <c r="F11" s="37"/>
      <c r="G11" s="67" t="s">
        <v>5</v>
      </c>
      <c r="H11" s="68">
        <f>IFERROR(VLOOKUP(H3,Table2[],11,FALSE),"")</f>
        <v>266.91999999999996</v>
      </c>
      <c r="I11" s="59"/>
    </row>
    <row r="12" spans="2:9" ht="12" customHeight="1">
      <c r="B12" s="60"/>
      <c r="C12" s="61"/>
      <c r="D12" s="62"/>
      <c r="E12" s="61"/>
      <c r="F12" s="62"/>
      <c r="G12" s="61"/>
      <c r="H12" s="62"/>
      <c r="I12" s="63"/>
    </row>
    <row r="13" spans="2:9" ht="14.1" customHeight="1" thickTop="1" thickBot="1"/>
    <row r="14" spans="2:9" s="15" customFormat="1" ht="33.950000000000003" customHeight="1" thickTop="1">
      <c r="B14" s="53"/>
      <c r="C14" s="80" t="str">
        <f>('Employee information'!$A$3)</f>
        <v>[Company Name]</v>
      </c>
      <c r="D14" s="80"/>
      <c r="E14" s="80"/>
      <c r="F14" s="80"/>
      <c r="G14" s="80"/>
      <c r="H14" s="80"/>
      <c r="I14" s="54"/>
    </row>
    <row r="15" spans="2:9" s="1" customFormat="1" ht="14.1" customHeight="1">
      <c r="B15" s="55"/>
      <c r="C15" s="49" t="s">
        <v>15</v>
      </c>
      <c r="D15" s="45">
        <f>'Payroll calculator'!$K$2</f>
        <v>39113</v>
      </c>
      <c r="E15" s="50" t="s">
        <v>8</v>
      </c>
      <c r="F15" s="47" t="str">
        <f>IFERROR(VLOOKUP(H15,Table1[],2),"")</f>
        <v>Wilson Pais</v>
      </c>
      <c r="G15" s="50" t="s">
        <v>0</v>
      </c>
      <c r="H15" s="48">
        <v>2</v>
      </c>
      <c r="I15" s="56"/>
    </row>
    <row r="16" spans="2:9" s="1" customFormat="1" ht="9.9499999999999993" customHeight="1">
      <c r="B16" s="55"/>
      <c r="C16" s="23"/>
      <c r="D16" s="24"/>
      <c r="E16" s="23"/>
      <c r="F16" s="25"/>
      <c r="G16" s="26"/>
      <c r="H16" s="26"/>
      <c r="I16" s="56"/>
    </row>
    <row r="17" spans="2:9" s="14" customFormat="1" ht="14.1" customHeight="1">
      <c r="B17" s="57"/>
      <c r="C17" s="40" t="s">
        <v>3</v>
      </c>
      <c r="D17" s="42">
        <f>IFERROR(VLOOKUP(H15,Table1[],4),"")</f>
        <v>1</v>
      </c>
      <c r="E17" s="40" t="s">
        <v>18</v>
      </c>
      <c r="F17" s="39">
        <f>IFERROR(VLOOKUP(H15,Table1[],5,FALSE),"")</f>
        <v>4</v>
      </c>
      <c r="G17" s="38" t="s">
        <v>1</v>
      </c>
      <c r="H17" s="39">
        <f>IFERROR(VLOOKUP(H15,Table2[],3,FALSE),"")</f>
        <v>40</v>
      </c>
      <c r="I17" s="58"/>
    </row>
    <row r="18" spans="2:9" s="14" customFormat="1" ht="14.1" customHeight="1">
      <c r="B18" s="57"/>
      <c r="C18" s="38" t="s">
        <v>17</v>
      </c>
      <c r="D18" s="43">
        <f>IFERROR(VLOOKUP(H15,Table1[],3,FALSE),"")</f>
        <v>13</v>
      </c>
      <c r="E18" s="40" t="s">
        <v>10</v>
      </c>
      <c r="F18" s="41">
        <f>IFERROR(VLOOKUP(H15,Table2[],7,FALSE),"")</f>
        <v>0</v>
      </c>
      <c r="G18" s="40" t="s">
        <v>7</v>
      </c>
      <c r="H18" s="39">
        <f>IFERROR(VLOOKUP(H15,Table2[],5,FALSE),"")</f>
        <v>0</v>
      </c>
      <c r="I18" s="58"/>
    </row>
    <row r="19" spans="2:9" s="14" customFormat="1" ht="14.1" customHeight="1">
      <c r="B19" s="57"/>
      <c r="C19" s="40" t="s">
        <v>2</v>
      </c>
      <c r="D19" s="43">
        <f>IFERROR(IFERROR(VLOOKUP(H15,Table1[],8,FALSE),"")*H21,"")</f>
        <v>32.76</v>
      </c>
      <c r="E19" s="40" t="s">
        <v>14</v>
      </c>
      <c r="F19" s="41">
        <f>IFERROR(IFERROR(VLOOKUP(H15,Table1[],7,FALSE),"")*H21,"")</f>
        <v>145.60000000000002</v>
      </c>
      <c r="G19" s="40" t="s">
        <v>6</v>
      </c>
      <c r="H19" s="39">
        <f>IFERROR(VLOOKUP(H15,Table2[],4,FALSE),"")</f>
        <v>0</v>
      </c>
      <c r="I19" s="58"/>
    </row>
    <row r="20" spans="2:9" s="14" customFormat="1" ht="14.1" customHeight="1">
      <c r="B20" s="57"/>
      <c r="C20" s="40" t="s">
        <v>12</v>
      </c>
      <c r="D20" s="43">
        <f>IFERROR(IFERROR(VLOOKUP(H15,Table1[],9,FALSE),"")*H21,"")</f>
        <v>7.54</v>
      </c>
      <c r="E20" s="40" t="s">
        <v>13</v>
      </c>
      <c r="F20" s="41">
        <f>IFERROR(IFERROR(VLOOKUP(H15,Table1[],6,FALSE),"")*H21,"")</f>
        <v>11.959999999999999</v>
      </c>
      <c r="G20" s="40" t="s">
        <v>9</v>
      </c>
      <c r="H20" s="39">
        <f>IFERROR(VLOOKUP(H15,Table2[],6,FALSE),"")</f>
        <v>0</v>
      </c>
      <c r="I20" s="58"/>
    </row>
    <row r="21" spans="2:9" s="14" customFormat="1" ht="14.1" customHeight="1">
      <c r="B21" s="57"/>
      <c r="C21" s="40" t="s">
        <v>23</v>
      </c>
      <c r="D21" s="43">
        <f>IFERROR(VLOOKUP(H15,Table1[],11,FALSE),"")</f>
        <v>20</v>
      </c>
      <c r="E21" s="40" t="s">
        <v>22</v>
      </c>
      <c r="F21" s="41">
        <f>IFERROR(VLOOKUP(H15,Table1[],12,FALSE),"")</f>
        <v>52</v>
      </c>
      <c r="G21" s="40" t="s">
        <v>4</v>
      </c>
      <c r="H21" s="41">
        <f>IFERROR(VLOOKUP(H15,Table2[],8,FALSE),"")</f>
        <v>520</v>
      </c>
      <c r="I21" s="59"/>
    </row>
    <row r="22" spans="2:9" s="14" customFormat="1" ht="14.1" customHeight="1">
      <c r="B22" s="57"/>
      <c r="C22" s="40" t="s">
        <v>20</v>
      </c>
      <c r="D22" s="43">
        <f>IFERROR(SUM(F19:F21)+SUM(D19:D21),"")</f>
        <v>269.86</v>
      </c>
      <c r="E22" s="40" t="s">
        <v>11</v>
      </c>
      <c r="F22" s="41">
        <f>IFERROR(VLOOKUP(H15,Table2[],10,FALSE),"")</f>
        <v>52</v>
      </c>
      <c r="G22" s="40" t="s">
        <v>19</v>
      </c>
      <c r="H22" s="41">
        <f>IFERROR(IFERROR(VLOOKUP(H15,Table2[],9,FALSE),"")+F22,"")</f>
        <v>321.86</v>
      </c>
      <c r="I22" s="59"/>
    </row>
    <row r="23" spans="2:9" s="14" customFormat="1" ht="14.1" customHeight="1">
      <c r="B23" s="57"/>
      <c r="C23" s="36"/>
      <c r="D23" s="37"/>
      <c r="E23" s="36"/>
      <c r="F23" s="37"/>
      <c r="G23" s="67" t="s">
        <v>5</v>
      </c>
      <c r="H23" s="68">
        <f>IFERROR(VLOOKUP(H15,Table2[],11,FALSE),"")</f>
        <v>198.14</v>
      </c>
      <c r="I23" s="59"/>
    </row>
    <row r="24" spans="2:9" ht="12" customHeight="1" thickBot="1">
      <c r="B24" s="60"/>
      <c r="C24" s="61"/>
      <c r="D24" s="62"/>
      <c r="E24" s="61"/>
      <c r="F24" s="62"/>
      <c r="G24" s="61"/>
      <c r="H24" s="62"/>
      <c r="I24" s="63"/>
    </row>
    <row r="25" spans="2:9" ht="14.1" customHeight="1" thickTop="1" thickBot="1"/>
    <row r="26" spans="2:9" s="15" customFormat="1" ht="33.950000000000003" customHeight="1" thickTop="1">
      <c r="B26" s="53"/>
      <c r="C26" s="80" t="str">
        <f>('Employee information'!$A$3)</f>
        <v>[Company Name]</v>
      </c>
      <c r="D26" s="80"/>
      <c r="E26" s="80"/>
      <c r="F26" s="80"/>
      <c r="G26" s="80"/>
      <c r="H26" s="80"/>
      <c r="I26" s="54"/>
    </row>
    <row r="27" spans="2:9" s="14" customFormat="1" ht="14.1" customHeight="1">
      <c r="B27" s="55"/>
      <c r="C27" s="44" t="s">
        <v>15</v>
      </c>
      <c r="D27" s="51">
        <f>'Payroll calculator'!$K$2</f>
        <v>39113</v>
      </c>
      <c r="E27" s="46" t="s">
        <v>8</v>
      </c>
      <c r="F27" s="47" t="str">
        <f>IFERROR(VLOOKUP(H27,Table1[],2),"")</f>
        <v>Kathie Flood</v>
      </c>
      <c r="G27" s="50" t="s">
        <v>0</v>
      </c>
      <c r="H27" s="48">
        <v>3</v>
      </c>
      <c r="I27" s="56"/>
    </row>
    <row r="28" spans="2:9" s="14" customFormat="1" ht="9.9499999999999993" customHeight="1">
      <c r="B28" s="55"/>
      <c r="C28" s="32"/>
      <c r="D28" s="33"/>
      <c r="E28" s="32"/>
      <c r="F28" s="34"/>
      <c r="G28" s="35"/>
      <c r="H28" s="35"/>
      <c r="I28" s="56"/>
    </row>
    <row r="29" spans="2:9" s="14" customFormat="1" ht="14.1" customHeight="1">
      <c r="B29" s="57"/>
      <c r="C29" s="40" t="s">
        <v>3</v>
      </c>
      <c r="D29" s="39">
        <f>IFERROR(VLOOKUP(H27,Table1[],4),"")</f>
        <v>1</v>
      </c>
      <c r="E29" s="40" t="s">
        <v>18</v>
      </c>
      <c r="F29" s="39">
        <f>IFERROR(VLOOKUP(H27,Table1[],5,FALSE),"")</f>
        <v>4</v>
      </c>
      <c r="G29" s="38" t="s">
        <v>1</v>
      </c>
      <c r="H29" s="39">
        <f>IFERROR(VLOOKUP(H27,Table2[],3,FALSE),"")</f>
        <v>52</v>
      </c>
      <c r="I29" s="58"/>
    </row>
    <row r="30" spans="2:9" s="14" customFormat="1" ht="14.1" customHeight="1">
      <c r="B30" s="57"/>
      <c r="C30" s="38" t="s">
        <v>17</v>
      </c>
      <c r="D30" s="41">
        <f>IFERROR(VLOOKUP(H27,Table1[],3,FALSE),"")</f>
        <v>10</v>
      </c>
      <c r="E30" s="40" t="s">
        <v>10</v>
      </c>
      <c r="F30" s="41">
        <f>IFERROR(VLOOKUP(H27,Table2[],7,FALSE),"")</f>
        <v>20</v>
      </c>
      <c r="G30" s="40" t="s">
        <v>7</v>
      </c>
      <c r="H30" s="39">
        <f>IFERROR(VLOOKUP(H27,Table2[],5,FALSE),"")</f>
        <v>0</v>
      </c>
      <c r="I30" s="58"/>
    </row>
    <row r="31" spans="2:9" s="14" customFormat="1" ht="14.1" customHeight="1">
      <c r="B31" s="57"/>
      <c r="C31" s="40" t="s">
        <v>2</v>
      </c>
      <c r="D31" s="41">
        <f>IFERROR(IFERROR(VLOOKUP(H27,Table1[],8,FALSE),"")*H33,"")</f>
        <v>35.28</v>
      </c>
      <c r="E31" s="40" t="s">
        <v>14</v>
      </c>
      <c r="F31" s="41">
        <f>IFERROR(IFERROR(VLOOKUP(H27,Table1[],7,FALSE),"")*H33,"")</f>
        <v>156.80000000000001</v>
      </c>
      <c r="G31" s="40" t="s">
        <v>6</v>
      </c>
      <c r="H31" s="39">
        <f>IFERROR(VLOOKUP(H27,Table2[],4,FALSE),"")</f>
        <v>0</v>
      </c>
      <c r="I31" s="58"/>
    </row>
    <row r="32" spans="2:9" s="14" customFormat="1" ht="14.1" customHeight="1">
      <c r="B32" s="57"/>
      <c r="C32" s="40" t="s">
        <v>12</v>
      </c>
      <c r="D32" s="41">
        <f>IFERROR(IFERROR(VLOOKUP(H27,Table1[],9,FALSE),"")*H33,"")</f>
        <v>8.120000000000001</v>
      </c>
      <c r="E32" s="40" t="s">
        <v>13</v>
      </c>
      <c r="F32" s="41">
        <f>IFERROR(IFERROR(VLOOKUP(H27,Table1[],6,FALSE),"")*H33,"")</f>
        <v>12.879999999999999</v>
      </c>
      <c r="G32" s="40" t="s">
        <v>9</v>
      </c>
      <c r="H32" s="39">
        <f>IFERROR(VLOOKUP(H27,Table2[],6,FALSE),"")</f>
        <v>2</v>
      </c>
      <c r="I32" s="58"/>
    </row>
    <row r="33" spans="2:9" s="14" customFormat="1" ht="14.1" customHeight="1">
      <c r="B33" s="57"/>
      <c r="C33" s="40" t="s">
        <v>23</v>
      </c>
      <c r="D33" s="41">
        <f>IFERROR(VLOOKUP(H27,Table1[],11,FALSE),"")</f>
        <v>20</v>
      </c>
      <c r="E33" s="40" t="s">
        <v>22</v>
      </c>
      <c r="F33" s="41">
        <f>IFERROR(VLOOKUP(H27,Table1[],12,FALSE),"")</f>
        <v>0</v>
      </c>
      <c r="G33" s="40" t="s">
        <v>4</v>
      </c>
      <c r="H33" s="41">
        <f>IFERROR(VLOOKUP(H27,Table2[],8,FALSE),"")</f>
        <v>560</v>
      </c>
      <c r="I33" s="59"/>
    </row>
    <row r="34" spans="2:9" s="14" customFormat="1" ht="14.1" customHeight="1">
      <c r="B34" s="57"/>
      <c r="C34" s="40" t="s">
        <v>20</v>
      </c>
      <c r="D34" s="41">
        <f>IFERROR(SUM(F31:F33)+SUM(D31:D33),"")</f>
        <v>233.08</v>
      </c>
      <c r="E34" s="40" t="s">
        <v>11</v>
      </c>
      <c r="F34" s="41">
        <f>IFERROR(VLOOKUP(H27,Table2[],10,FALSE),"")</f>
        <v>20</v>
      </c>
      <c r="G34" s="40" t="s">
        <v>19</v>
      </c>
      <c r="H34" s="41">
        <f>IFERROR(IFERROR(VLOOKUP(H27,Table2[],9,FALSE),"")+F34,"")</f>
        <v>253.08000000000004</v>
      </c>
      <c r="I34" s="59"/>
    </row>
    <row r="35" spans="2:9" s="14" customFormat="1" ht="14.1" customHeight="1">
      <c r="B35" s="57"/>
      <c r="C35" s="36"/>
      <c r="D35" s="37"/>
      <c r="E35" s="36"/>
      <c r="F35" s="37"/>
      <c r="G35" s="67" t="s">
        <v>5</v>
      </c>
      <c r="H35" s="68">
        <f>IFERROR(VLOOKUP(H27,Table2[],11,FALSE),"")</f>
        <v>306.91999999999996</v>
      </c>
      <c r="I35" s="59"/>
    </row>
    <row r="36" spans="2:9" s="14" customFormat="1" ht="12" customHeight="1" thickBot="1">
      <c r="B36" s="60"/>
      <c r="C36" s="61"/>
      <c r="D36" s="62"/>
      <c r="E36" s="61"/>
      <c r="F36" s="62"/>
      <c r="G36" s="61"/>
      <c r="H36" s="62"/>
      <c r="I36" s="63"/>
    </row>
    <row r="37" spans="2:9" ht="6.95" customHeight="1" thickTop="1"/>
    <row r="38" spans="2:9" customFormat="1" ht="6.95" customHeight="1" thickBot="1"/>
    <row r="39" spans="2:9" s="15" customFormat="1" ht="33.950000000000003" customHeight="1" thickTop="1">
      <c r="B39" s="53"/>
      <c r="C39" s="80" t="str">
        <f>('Employee information'!$A$3)</f>
        <v>[Company Name]</v>
      </c>
      <c r="D39" s="80"/>
      <c r="E39" s="80"/>
      <c r="F39" s="80"/>
      <c r="G39" s="80"/>
      <c r="H39" s="80"/>
      <c r="I39" s="54"/>
    </row>
    <row r="40" spans="2:9" s="14" customFormat="1" ht="14.1" customHeight="1">
      <c r="B40" s="55"/>
      <c r="C40" s="44" t="s">
        <v>15</v>
      </c>
      <c r="D40" s="51">
        <f>'Payroll calculator'!$K$2</f>
        <v>39113</v>
      </c>
      <c r="E40" s="46" t="s">
        <v>8</v>
      </c>
      <c r="F40" s="47" t="str">
        <f>IFERROR(VLOOKUP(H40,Table1[],2),"")</f>
        <v/>
      </c>
      <c r="G40" s="50" t="s">
        <v>0</v>
      </c>
      <c r="H40" s="48"/>
      <c r="I40" s="56"/>
    </row>
    <row r="41" spans="2:9" s="14" customFormat="1" ht="9.9499999999999993" customHeight="1">
      <c r="B41" s="55"/>
      <c r="C41" s="32"/>
      <c r="D41" s="33"/>
      <c r="E41" s="32"/>
      <c r="F41" s="34"/>
      <c r="G41" s="35"/>
      <c r="H41" s="35"/>
      <c r="I41" s="56"/>
    </row>
    <row r="42" spans="2:9" s="14" customFormat="1" ht="14.1" customHeight="1">
      <c r="B42" s="57"/>
      <c r="C42" s="40" t="s">
        <v>3</v>
      </c>
      <c r="D42" s="39" t="str">
        <f>IFERROR(VLOOKUP(H40,Table1[],4),"")</f>
        <v/>
      </c>
      <c r="E42" s="40" t="s">
        <v>18</v>
      </c>
      <c r="F42" s="42" t="str">
        <f>IFERROR(VLOOKUP(H40,Table1[],5,FALSE),"")</f>
        <v/>
      </c>
      <c r="G42" s="38" t="s">
        <v>1</v>
      </c>
      <c r="H42" s="39" t="str">
        <f>IFERROR(VLOOKUP(H40,Table2[],3,FALSE),"")</f>
        <v/>
      </c>
      <c r="I42" s="58"/>
    </row>
    <row r="43" spans="2:9" s="14" customFormat="1" ht="14.1" customHeight="1">
      <c r="B43" s="57"/>
      <c r="C43" s="38" t="s">
        <v>17</v>
      </c>
      <c r="D43" s="41" t="str">
        <f>IFERROR(VLOOKUP(H40,Table1[],3,FALSE),"")</f>
        <v/>
      </c>
      <c r="E43" s="40" t="s">
        <v>10</v>
      </c>
      <c r="F43" s="43" t="str">
        <f>IFERROR(VLOOKUP(H40,Table2[],7,FALSE),"")</f>
        <v/>
      </c>
      <c r="G43" s="40" t="s">
        <v>7</v>
      </c>
      <c r="H43" s="39" t="str">
        <f>IFERROR(VLOOKUP(H40,Table2[],5,FALSE),"")</f>
        <v/>
      </c>
      <c r="I43" s="58"/>
    </row>
    <row r="44" spans="2:9" s="14" customFormat="1" ht="14.1" customHeight="1">
      <c r="B44" s="57"/>
      <c r="C44" s="40" t="s">
        <v>2</v>
      </c>
      <c r="D44" s="41" t="str">
        <f>IFERROR(IFERROR(VLOOKUP(H40,Table1[],8,FALSE),"")*H46,"")</f>
        <v/>
      </c>
      <c r="E44" s="40" t="s">
        <v>14</v>
      </c>
      <c r="F44" s="43" t="str">
        <f>IFERROR(IFERROR(VLOOKUP(H40,Table1[],7,FALSE),"")*H46,"")</f>
        <v/>
      </c>
      <c r="G44" s="40" t="s">
        <v>6</v>
      </c>
      <c r="H44" s="39" t="str">
        <f>IFERROR(VLOOKUP(H40,Table2[],4,FALSE),"")</f>
        <v/>
      </c>
      <c r="I44" s="58"/>
    </row>
    <row r="45" spans="2:9" s="14" customFormat="1" ht="14.1" customHeight="1">
      <c r="B45" s="57"/>
      <c r="C45" s="40" t="s">
        <v>12</v>
      </c>
      <c r="D45" s="41" t="str">
        <f>IFERROR(IFERROR(VLOOKUP(H40,Table1[],9,FALSE),"")*H46,"")</f>
        <v/>
      </c>
      <c r="E45" s="40" t="s">
        <v>13</v>
      </c>
      <c r="F45" s="43" t="str">
        <f>IFERROR(IFERROR(VLOOKUP(H40,Table1[],6,FALSE),"")*H46,"")</f>
        <v/>
      </c>
      <c r="G45" s="40" t="s">
        <v>9</v>
      </c>
      <c r="H45" s="39" t="str">
        <f>IFERROR(VLOOKUP(H40,Table2[],6,FALSE),"")</f>
        <v/>
      </c>
      <c r="I45" s="58"/>
    </row>
    <row r="46" spans="2:9" s="14" customFormat="1" ht="14.1" customHeight="1">
      <c r="B46" s="57"/>
      <c r="C46" s="40" t="s">
        <v>23</v>
      </c>
      <c r="D46" s="41" t="str">
        <f>IFERROR(VLOOKUP(H40,Table1[],11,FALSE),"")</f>
        <v/>
      </c>
      <c r="E46" s="40" t="s">
        <v>22</v>
      </c>
      <c r="F46" s="43" t="str">
        <f>IFERROR(VLOOKUP(H40,Table1[],12,FALSE),"")</f>
        <v/>
      </c>
      <c r="G46" s="40" t="s">
        <v>4</v>
      </c>
      <c r="H46" s="41" t="str">
        <f>IFERROR(VLOOKUP(H40,Table2[],8,FALSE),"")</f>
        <v/>
      </c>
      <c r="I46" s="59"/>
    </row>
    <row r="47" spans="2:9" s="14" customFormat="1" ht="14.1" customHeight="1">
      <c r="B47" s="57"/>
      <c r="C47" s="40" t="s">
        <v>20</v>
      </c>
      <c r="D47" s="41">
        <f>IFERROR(SUM(F44:F46)+SUM(D44:D46),"")</f>
        <v>0</v>
      </c>
      <c r="E47" s="40" t="s">
        <v>11</v>
      </c>
      <c r="F47" s="43" t="str">
        <f>IFERROR(VLOOKUP(H40,Table2[],10,FALSE),"")</f>
        <v/>
      </c>
      <c r="G47" s="40" t="s">
        <v>19</v>
      </c>
      <c r="H47" s="41" t="str">
        <f>IFERROR(IFERROR(VLOOKUP(H40,Table2[],9,FALSE),"")+F47,"")</f>
        <v/>
      </c>
      <c r="I47" s="59"/>
    </row>
    <row r="48" spans="2:9" s="14" customFormat="1" ht="14.1" customHeight="1">
      <c r="B48" s="57"/>
      <c r="C48" s="36"/>
      <c r="D48" s="37"/>
      <c r="E48" s="36"/>
      <c r="F48" s="52"/>
      <c r="G48" s="67" t="s">
        <v>5</v>
      </c>
      <c r="H48" s="68" t="str">
        <f>IFERROR(VLOOKUP(H40,Table2[],11,FALSE),"")</f>
        <v/>
      </c>
      <c r="I48" s="59"/>
    </row>
    <row r="49" spans="2:9" ht="12" customHeight="1" thickBot="1">
      <c r="B49" s="60"/>
      <c r="C49" s="61"/>
      <c r="D49" s="62"/>
      <c r="E49" s="61"/>
      <c r="F49" s="62"/>
      <c r="G49" s="61"/>
      <c r="H49" s="62"/>
      <c r="I49" s="63"/>
    </row>
    <row r="50" spans="2:9" ht="13.5" thickTop="1"/>
  </sheetData>
  <mergeCells count="4">
    <mergeCell ref="C2:H2"/>
    <mergeCell ref="C14:H14"/>
    <mergeCell ref="C26:H26"/>
    <mergeCell ref="C39:H39"/>
  </mergeCells>
  <phoneticPr fontId="2" type="noConversion"/>
  <printOptions horizontalCentered="1"/>
  <pageMargins left="0.6" right="0.6" top="0.6" bottom="0.6" header="0.5" footer="0.5"/>
  <pageSetup fitToHeight="0" orientation="landscape" r:id="rId1"/>
  <headerFooter alignWithMargins="0"/>
  <rowBreaks count="1" manualBreakCount="1">
    <brk id="3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ED729ABB-EF92-4224-A535-34566A43F3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Employee information</vt:lpstr>
      <vt:lpstr>Payroll calculator</vt:lpstr>
      <vt:lpstr>Individual paystubs</vt:lpstr>
      <vt:lpstr>'Employee information'!Druckbereich</vt:lpstr>
      <vt:lpstr>'Payroll calculator'!Druckbereich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2011-09-16T18:52:30Z</dcterms:created>
  <dcterms:modified xsi:type="dcterms:W3CDTF">2011-09-16T18:52:30Z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TC101932139990</vt:lpwstr>
  </property>
</Properties>
</file>